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2120" windowHeight="8010"/>
  </bookViews>
  <sheets>
    <sheet name="береговая 3" sheetId="6" r:id="rId1"/>
    <sheet name="Богородская 25 а" sheetId="5" r:id="rId2"/>
    <sheet name="Богородская 50 а" sheetId="4" r:id="rId3"/>
    <sheet name="Богородская 50 б" sheetId="2" r:id="rId4"/>
    <sheet name="Богородская 50в" sheetId="16" r:id="rId5"/>
    <sheet name="Богородская 50 г" sheetId="15" r:id="rId6"/>
    <sheet name="Вятская 9" sheetId="13" r:id="rId7"/>
    <sheet name="Вятская 9 а" sheetId="12" r:id="rId8"/>
    <sheet name="Вятская 11" sheetId="11" r:id="rId9"/>
    <sheet name="Вятская 15" sheetId="10" r:id="rId10"/>
    <sheet name="Вятская д 18.1" sheetId="9" r:id="rId11"/>
    <sheet name="Вятская 18.2" sheetId="8" r:id="rId12"/>
    <sheet name="Вятская 19" sheetId="7" r:id="rId13"/>
    <sheet name="Глинки 13" sheetId="25" r:id="rId14"/>
    <sheet name="Молодёжная 1" sheetId="24" r:id="rId15"/>
    <sheet name="Молодёжная 2" sheetId="23" r:id="rId16"/>
    <sheet name="Молодёжная 5" sheetId="22" r:id="rId17"/>
    <sheet name="Молодёжная 7" sheetId="21" r:id="rId18"/>
    <sheet name="молодёжная 9" sheetId="20" r:id="rId19"/>
    <sheet name="Озёрная 12" sheetId="19" r:id="rId20"/>
    <sheet name="Озёрная 12 а" sheetId="18" r:id="rId21"/>
    <sheet name="Проезжая 1" sheetId="17" r:id="rId22"/>
    <sheet name="Проезжая 3" sheetId="30" r:id="rId23"/>
    <sheet name="Проезжая  38" sheetId="29" r:id="rId24"/>
    <sheet name="Проезжая 40 а" sheetId="28" r:id="rId25"/>
    <sheet name="Проезжая 40 б" sheetId="27" r:id="rId26"/>
    <sheet name="Седова 6" sheetId="26" r:id="rId27"/>
    <sheet name="Чайковского 7" sheetId="3" r:id="rId28"/>
    <sheet name="школь 2 а" sheetId="1" r:id="rId29"/>
    <sheet name="Школьная 3" sheetId="31" r:id="rId30"/>
  </sheets>
  <calcPr calcId="152511"/>
</workbook>
</file>

<file path=xl/calcChain.xml><?xml version="1.0" encoding="utf-8"?>
<calcChain xmlns="http://schemas.openxmlformats.org/spreadsheetml/2006/main">
  <c r="D35" i="31" l="1"/>
  <c r="D35" i="1"/>
  <c r="D35" i="3"/>
  <c r="D35" i="26"/>
  <c r="D35" i="27"/>
  <c r="D35" i="29"/>
  <c r="D35" i="30"/>
  <c r="D35" i="18"/>
  <c r="D36" i="19"/>
  <c r="D35" i="20"/>
  <c r="D35" i="21"/>
  <c r="D35" i="23"/>
  <c r="D35" i="24"/>
  <c r="D35" i="25"/>
  <c r="D35" i="7"/>
  <c r="D35" i="8"/>
  <c r="D35" i="9"/>
  <c r="D35" i="10"/>
  <c r="D35" i="11"/>
  <c r="D36" i="12"/>
  <c r="D35" i="13"/>
  <c r="D35" i="15"/>
  <c r="D35" i="16"/>
  <c r="D35" i="2"/>
  <c r="D36" i="4"/>
  <c r="D35" i="5"/>
  <c r="D35" i="6"/>
  <c r="D15" i="31" l="1"/>
  <c r="D25" i="31" s="1"/>
  <c r="D15" i="1"/>
  <c r="D15" i="27"/>
  <c r="D25" i="27" s="1"/>
  <c r="D15" i="29"/>
  <c r="D16" i="19"/>
  <c r="D26" i="19" s="1"/>
  <c r="E26" i="19" s="1"/>
  <c r="D15" i="20"/>
  <c r="D15" i="21"/>
  <c r="D15" i="22"/>
  <c r="D15" i="23"/>
  <c r="D15" i="24"/>
  <c r="D15" i="8"/>
  <c r="D15" i="9"/>
  <c r="D15" i="12"/>
  <c r="D25" i="12" s="1"/>
  <c r="D15" i="13"/>
  <c r="D15" i="15"/>
  <c r="D25" i="15" s="1"/>
  <c r="D15" i="16"/>
  <c r="D15" i="2"/>
  <c r="D25" i="2" s="1"/>
  <c r="D15" i="4"/>
  <c r="D29" i="6"/>
  <c r="D25" i="6"/>
  <c r="D29" i="5"/>
  <c r="D25" i="5"/>
  <c r="D30" i="4"/>
  <c r="D25" i="4"/>
  <c r="D29" i="2"/>
  <c r="D29" i="16"/>
  <c r="D25" i="16"/>
  <c r="D29" i="15"/>
  <c r="D29" i="13"/>
  <c r="D25" i="13"/>
  <c r="D30" i="12"/>
  <c r="D29" i="11"/>
  <c r="D25" i="11"/>
  <c r="D29" i="10"/>
  <c r="D25" i="10"/>
  <c r="D29" i="9"/>
  <c r="D25" i="9"/>
  <c r="D29" i="8"/>
  <c r="D25" i="8"/>
  <c r="D29" i="7"/>
  <c r="D25" i="7"/>
  <c r="D29" i="25"/>
  <c r="D25" i="25"/>
  <c r="D29" i="24"/>
  <c r="D25" i="24"/>
  <c r="D29" i="23"/>
  <c r="D25" i="23"/>
  <c r="D29" i="22"/>
  <c r="D25" i="22"/>
  <c r="D29" i="21"/>
  <c r="D25" i="21"/>
  <c r="D29" i="20"/>
  <c r="D25" i="20"/>
  <c r="D30" i="19"/>
  <c r="D29" i="18"/>
  <c r="D25" i="18"/>
  <c r="D29" i="17"/>
  <c r="D25" i="17"/>
  <c r="D29" i="30"/>
  <c r="D25" i="30"/>
  <c r="D29" i="29"/>
  <c r="D25" i="29"/>
  <c r="D29" i="28"/>
  <c r="D25" i="28"/>
  <c r="D29" i="27"/>
  <c r="D29" i="26"/>
  <c r="D25" i="26"/>
  <c r="D29" i="3"/>
  <c r="D25" i="3"/>
  <c r="D29" i="1"/>
  <c r="D25" i="1"/>
  <c r="D29" i="31"/>
  <c r="D31" i="12" l="1"/>
  <c r="D30" i="1"/>
  <c r="D30" i="3"/>
  <c r="D30" i="26"/>
  <c r="D30" i="27"/>
  <c r="D30" i="28"/>
  <c r="D30" i="29"/>
  <c r="D30" i="30"/>
  <c r="D30" i="17"/>
  <c r="D30" i="18"/>
  <c r="D31" i="19"/>
  <c r="D30" i="20"/>
  <c r="D30" i="21"/>
  <c r="D30" i="22"/>
  <c r="D30" i="23"/>
  <c r="D30" i="24"/>
  <c r="D30" i="25"/>
  <c r="D30" i="7"/>
  <c r="D30" i="8"/>
  <c r="D30" i="9"/>
  <c r="D30" i="10"/>
  <c r="D30" i="11"/>
  <c r="D30" i="13"/>
  <c r="D30" i="15"/>
  <c r="D30" i="16"/>
  <c r="D30" i="2"/>
  <c r="D31" i="4"/>
  <c r="D30" i="5"/>
  <c r="D30" i="6"/>
  <c r="D30" i="31"/>
</calcChain>
</file>

<file path=xl/sharedStrings.xml><?xml version="1.0" encoding="utf-8"?>
<sst xmlns="http://schemas.openxmlformats.org/spreadsheetml/2006/main" count="1173" uniqueCount="71">
  <si>
    <t>Отчёт о фактических затратах на содержание</t>
  </si>
  <si>
    <t>и текущий ремонт общего имущества</t>
  </si>
  <si>
    <t>Адрес</t>
  </si>
  <si>
    <t>За период</t>
  </si>
  <si>
    <t>Управляющая компания</t>
  </si>
  <si>
    <t>ООО " Вятка 5 "</t>
  </si>
  <si>
    <t>№ п/п</t>
  </si>
  <si>
    <t>Статьи затрат</t>
  </si>
  <si>
    <t>Сумма руб.</t>
  </si>
  <si>
    <t>Содержание и текущий ремонт общего имущества</t>
  </si>
  <si>
    <t>Текущий ремонт жилого фонда (сметы)</t>
  </si>
  <si>
    <t>Вывоз жидких бытовых отходов</t>
  </si>
  <si>
    <t>Дератизация и дезинфекция подвала</t>
  </si>
  <si>
    <t>Обслуживание вентиляционных каналов и дымоходов</t>
  </si>
  <si>
    <t>Всего расходов на  содержание и текущий ремонт жилого дома</t>
  </si>
  <si>
    <t>Справочно:</t>
  </si>
  <si>
    <t>Директор ООО"Вятка 5 "</t>
  </si>
  <si>
    <t>С.А.Спицын</t>
  </si>
  <si>
    <t>п.Макарье.</t>
  </si>
  <si>
    <t>ул.Школьная  д. 2 а..</t>
  </si>
  <si>
    <t>д.Богородская</t>
  </si>
  <si>
    <t>Обслуживание внутригазового оборудования.</t>
  </si>
  <si>
    <t>Прочие</t>
  </si>
  <si>
    <t>Общехозяйственные расходы.</t>
  </si>
  <si>
    <t>в том числе просроченная задолженность за жилищно коммунальные услуги.</t>
  </si>
  <si>
    <t>ул.Береговая д. 3.</t>
  </si>
  <si>
    <t>Содержание и ремонт конструктивных элементов жилых зданий.</t>
  </si>
  <si>
    <t>Ремонт и обслуживание внутреннего инженерного оборудования.</t>
  </si>
  <si>
    <t>Благоустройство и обеспечение санитарного состояния жилого фонда.</t>
  </si>
  <si>
    <t>Аварийное обслуживание.</t>
  </si>
  <si>
    <t>Вывоз твёрдых бытовых отходов.</t>
  </si>
  <si>
    <t>Услуги РИЦ (оплата за начисление коммун. платежей)</t>
  </si>
  <si>
    <t>Электроэнергия мест общего пользования</t>
  </si>
  <si>
    <t>ул.Богородская д.25 а.</t>
  </si>
  <si>
    <t>ул.Богородская д.50 а.</t>
  </si>
  <si>
    <t>ул.Богородская д. 50 б.</t>
  </si>
  <si>
    <t>ул.Богородская д.50 в.</t>
  </si>
  <si>
    <t>ул.Богородская д.50 г.</t>
  </si>
  <si>
    <t>ул.Вятская д. 18/1.</t>
  </si>
  <si>
    <t>Рентабельность (включая налоги)</t>
  </si>
  <si>
    <t>ул.Вятская д. 9.</t>
  </si>
  <si>
    <t>ул.Вятская д. 9 а.</t>
  </si>
  <si>
    <t>ул.Вятская д. 11.</t>
  </si>
  <si>
    <t>ул.Вятская д. 15.</t>
  </si>
  <si>
    <t>ул.Вятская д. 18/2.</t>
  </si>
  <si>
    <t>ул.Вятская д. 19.</t>
  </si>
  <si>
    <t>ул.Глинки д. 13.</t>
  </si>
  <si>
    <t>ул.Молодёжная  д.1.</t>
  </si>
  <si>
    <t>ул.Молодёжная  д.2.</t>
  </si>
  <si>
    <t>ул.Молодёжная  д.5.</t>
  </si>
  <si>
    <t>ул.Молодёжная  д.7.</t>
  </si>
  <si>
    <t>ул.Молодёжная  д.9.</t>
  </si>
  <si>
    <t>ул.Озёрная  д.12.</t>
  </si>
  <si>
    <t>ул.Озёрная  д.12 а.</t>
  </si>
  <si>
    <t>ул.Проезжая  д. 1.</t>
  </si>
  <si>
    <t>ул.Проезжая  д. 3.</t>
  </si>
  <si>
    <t>ул.Проезжая  д. 38.</t>
  </si>
  <si>
    <t>ул.Проезжая  д. 40 а.</t>
  </si>
  <si>
    <t>ул.Проезжая  д. 40 б.</t>
  </si>
  <si>
    <t>ул.Седова д.6.</t>
  </si>
  <si>
    <t>ул.Школьная д.3.</t>
  </si>
  <si>
    <t>ул. Чайковского д.7.</t>
  </si>
  <si>
    <t>с 1. 01.2014г. - 31.12.2014г.</t>
  </si>
  <si>
    <t xml:space="preserve"> Задолженность за жилищно коммунальные  услуги (включая содержание и ремонт жилого фонда, отопление,воду,канализацию,электроэнергию)на 1 января 2015 года.                              </t>
  </si>
  <si>
    <t>Остаток  средств за минусом расходов  в 2014 года.   (с минусом    перерасход) стр.20-стр.16 .</t>
  </si>
  <si>
    <t>Всего средств направленных на содержание и ремонт жилого фонда за  2014 год    (стр.17+стр.18+стр 19.)</t>
  </si>
  <si>
    <t>Средства перешедшие с 2013 года (+ остаток ;-перерасход)</t>
  </si>
  <si>
    <t>Начислено средств за электроэнергию в 2014 году.</t>
  </si>
  <si>
    <t>Начислено собственникам и нанимателям жилых помещений всего за  2014 год.</t>
  </si>
  <si>
    <t>Прочие поступления</t>
  </si>
  <si>
    <t>Прочее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</si>
</sst>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horizontal="left" vertical="top" indent="5"/>
    </xf>
    <xf numFmtId="0" fontId="0" fillId="0" borderId="1" xfId="0" applyBorder="1" applyAlignment="1">
      <alignment horizontal="center" vertical="top"/>
    </xf>
    <xf numFmtId="0" fontId="0" fillId="0" borderId="0" xfId="0" applyBorder="1"/>
    <xf numFmtId="0" fontId="0" fillId="0" borderId="0" xfId="0" applyFill="1" applyBorder="1" applyAlignment="1">
      <alignment horizontal="left" vertical="top" indent="5"/>
    </xf>
    <xf numFmtId="0" fontId="0" fillId="0" borderId="0" xfId="0" applyBorder="1" applyAlignment="1">
      <alignment wrapText="1"/>
    </xf>
    <xf numFmtId="2" fontId="0" fillId="0" borderId="0" xfId="0" applyNumberFormat="1"/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/>
    <xf numFmtId="0" fontId="1" fillId="0" borderId="1" xfId="0" applyFont="1" applyFill="1" applyBorder="1" applyAlignment="1">
      <alignment horizontal="left" vertical="top" indent="5"/>
    </xf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vertical="top"/>
    </xf>
    <xf numFmtId="0" fontId="0" fillId="0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left" vertical="top" indent="5"/>
    </xf>
    <xf numFmtId="0" fontId="1" fillId="2" borderId="1" xfId="0" applyFont="1" applyFill="1" applyBorder="1" applyAlignment="1">
      <alignment horizontal="left" vertical="top" indent="5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top"/>
    </xf>
    <xf numFmtId="0" fontId="1" fillId="2" borderId="1" xfId="0" applyFont="1" applyFill="1" applyBorder="1"/>
    <xf numFmtId="0" fontId="1" fillId="2" borderId="1" xfId="0" applyFont="1" applyFill="1" applyBorder="1" applyAlignment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9"/>
  <sheetViews>
    <sheetView tabSelected="1" workbookViewId="0">
      <selection activeCell="D36" sqref="D36"/>
    </sheetView>
  </sheetViews>
  <sheetFormatPr defaultRowHeight="15" x14ac:dyDescent="0.25"/>
  <cols>
    <col min="1" max="1" width="2.5703125" customWidth="1"/>
    <col min="2" max="2" width="5" customWidth="1"/>
    <col min="3" max="3" width="65.7109375" customWidth="1"/>
    <col min="4" max="4" width="24.42578125" customWidth="1"/>
  </cols>
  <sheetData>
    <row r="1" spans="2:4" x14ac:dyDescent="0.25">
      <c r="C1" s="22" t="s">
        <v>0</v>
      </c>
    </row>
    <row r="2" spans="2:4" x14ac:dyDescent="0.25">
      <c r="C2" s="22" t="s">
        <v>1</v>
      </c>
    </row>
    <row r="3" spans="2:4" x14ac:dyDescent="0.25">
      <c r="C3" s="6" t="s">
        <v>2</v>
      </c>
      <c r="D3" s="2" t="s">
        <v>20</v>
      </c>
    </row>
    <row r="4" spans="2:4" x14ac:dyDescent="0.25">
      <c r="C4" s="6"/>
      <c r="D4" s="3" t="s">
        <v>25</v>
      </c>
    </row>
    <row r="5" spans="2:4" x14ac:dyDescent="0.25">
      <c r="C5" s="6" t="s">
        <v>3</v>
      </c>
      <c r="D5" s="4" t="s">
        <v>62</v>
      </c>
    </row>
    <row r="6" spans="2:4" x14ac:dyDescent="0.25">
      <c r="C6" s="6" t="s">
        <v>4</v>
      </c>
      <c r="D6" s="4" t="s">
        <v>5</v>
      </c>
    </row>
    <row r="8" spans="2:4" ht="26.25" customHeight="1" x14ac:dyDescent="0.25">
      <c r="B8" s="5" t="s">
        <v>6</v>
      </c>
      <c r="C8" s="12" t="s">
        <v>7</v>
      </c>
      <c r="D8" s="4" t="s">
        <v>8</v>
      </c>
    </row>
    <row r="9" spans="2:4" x14ac:dyDescent="0.25">
      <c r="B9" s="4"/>
      <c r="C9" s="8" t="s">
        <v>9</v>
      </c>
      <c r="D9" s="25"/>
    </row>
    <row r="10" spans="2:4" x14ac:dyDescent="0.25">
      <c r="B10" s="4">
        <v>1</v>
      </c>
      <c r="C10" s="1" t="s">
        <v>10</v>
      </c>
      <c r="D10" s="26"/>
    </row>
    <row r="11" spans="2:4" x14ac:dyDescent="0.25">
      <c r="B11" s="4">
        <v>2</v>
      </c>
      <c r="C11" s="1" t="s">
        <v>26</v>
      </c>
      <c r="D11" s="26">
        <v>40.659999999999997</v>
      </c>
    </row>
    <row r="12" spans="2:4" x14ac:dyDescent="0.25">
      <c r="B12" s="4">
        <v>3</v>
      </c>
      <c r="C12" s="1" t="s">
        <v>27</v>
      </c>
      <c r="D12" s="26">
        <v>160.46</v>
      </c>
    </row>
    <row r="13" spans="2:4" x14ac:dyDescent="0.25">
      <c r="B13" s="4">
        <v>4</v>
      </c>
      <c r="C13" s="1" t="s">
        <v>28</v>
      </c>
      <c r="D13" s="26"/>
    </row>
    <row r="14" spans="2:4" x14ac:dyDescent="0.25">
      <c r="B14" s="4">
        <v>5</v>
      </c>
      <c r="C14" s="1" t="s">
        <v>29</v>
      </c>
      <c r="D14" s="26"/>
    </row>
    <row r="15" spans="2:4" x14ac:dyDescent="0.25">
      <c r="B15" s="4">
        <v>6</v>
      </c>
      <c r="C15" s="1" t="s">
        <v>30</v>
      </c>
      <c r="D15" s="26"/>
    </row>
    <row r="16" spans="2:4" x14ac:dyDescent="0.25">
      <c r="B16" s="4">
        <v>7</v>
      </c>
      <c r="C16" s="1" t="s">
        <v>11</v>
      </c>
      <c r="D16" s="26"/>
    </row>
    <row r="17" spans="2:4" x14ac:dyDescent="0.25">
      <c r="B17" s="4">
        <v>8</v>
      </c>
      <c r="C17" s="1" t="s">
        <v>12</v>
      </c>
      <c r="D17" s="26"/>
    </row>
    <row r="18" spans="2:4" x14ac:dyDescent="0.25">
      <c r="B18" s="4">
        <v>9</v>
      </c>
      <c r="C18" s="1" t="s">
        <v>13</v>
      </c>
      <c r="D18" s="26"/>
    </row>
    <row r="19" spans="2:4" x14ac:dyDescent="0.25">
      <c r="B19" s="4">
        <v>10</v>
      </c>
      <c r="C19" s="1" t="s">
        <v>31</v>
      </c>
      <c r="D19" s="26">
        <v>178.22</v>
      </c>
    </row>
    <row r="20" spans="2:4" x14ac:dyDescent="0.25">
      <c r="B20" s="4">
        <v>11</v>
      </c>
      <c r="C20" s="1" t="s">
        <v>32</v>
      </c>
      <c r="D20" s="26"/>
    </row>
    <row r="21" spans="2:4" x14ac:dyDescent="0.25">
      <c r="B21" s="4">
        <v>12</v>
      </c>
      <c r="C21" s="1" t="s">
        <v>21</v>
      </c>
      <c r="D21" s="26"/>
    </row>
    <row r="22" spans="2:4" x14ac:dyDescent="0.25">
      <c r="B22" s="4">
        <v>13</v>
      </c>
      <c r="C22" s="1" t="s">
        <v>22</v>
      </c>
      <c r="D22" s="26">
        <v>34.32</v>
      </c>
    </row>
    <row r="23" spans="2:4" x14ac:dyDescent="0.25">
      <c r="B23" s="4">
        <v>14</v>
      </c>
      <c r="C23" s="1" t="s">
        <v>23</v>
      </c>
      <c r="D23" s="26">
        <v>3498.27</v>
      </c>
    </row>
    <row r="24" spans="2:4" x14ac:dyDescent="0.25">
      <c r="B24" s="4">
        <v>15</v>
      </c>
      <c r="C24" s="1" t="s">
        <v>39</v>
      </c>
      <c r="D24" s="26">
        <v>645.16999999999996</v>
      </c>
    </row>
    <row r="25" spans="2:4" x14ac:dyDescent="0.25">
      <c r="B25" s="5">
        <v>16</v>
      </c>
      <c r="C25" s="18" t="s">
        <v>14</v>
      </c>
      <c r="D25" s="27">
        <f>SUM(D10:D24)</f>
        <v>4557.0999999999995</v>
      </c>
    </row>
    <row r="26" spans="2:4" ht="30" x14ac:dyDescent="0.25">
      <c r="B26" s="4">
        <v>17</v>
      </c>
      <c r="C26" s="7" t="s">
        <v>68</v>
      </c>
      <c r="D26" s="26">
        <v>13749.72</v>
      </c>
    </row>
    <row r="27" spans="2:4" x14ac:dyDescent="0.25">
      <c r="B27" s="4">
        <v>18</v>
      </c>
      <c r="C27" s="7" t="s">
        <v>67</v>
      </c>
      <c r="D27" s="26"/>
    </row>
    <row r="28" spans="2:4" x14ac:dyDescent="0.25">
      <c r="B28" s="4">
        <v>19</v>
      </c>
      <c r="C28" s="23" t="s">
        <v>66</v>
      </c>
      <c r="D28" s="26">
        <v>23528.61</v>
      </c>
    </row>
    <row r="29" spans="2:4" ht="30" x14ac:dyDescent="0.25">
      <c r="B29" s="4">
        <v>20</v>
      </c>
      <c r="C29" s="9" t="s">
        <v>65</v>
      </c>
      <c r="D29" s="27">
        <f>SUM(D26:D28)</f>
        <v>37278.33</v>
      </c>
    </row>
    <row r="30" spans="2:4" ht="30" x14ac:dyDescent="0.25">
      <c r="B30" s="5">
        <v>21</v>
      </c>
      <c r="C30" s="20" t="s">
        <v>64</v>
      </c>
      <c r="D30" s="26">
        <f>D29-D25</f>
        <v>32721.230000000003</v>
      </c>
    </row>
    <row r="31" spans="2:4" x14ac:dyDescent="0.25">
      <c r="B31" s="15"/>
      <c r="C31" s="15"/>
      <c r="D31" s="14"/>
    </row>
    <row r="32" spans="2:4" x14ac:dyDescent="0.25">
      <c r="B32" s="13"/>
      <c r="C32" s="21" t="s">
        <v>15</v>
      </c>
      <c r="D32" s="14"/>
    </row>
    <row r="33" spans="2:4" x14ac:dyDescent="0.25">
      <c r="B33" s="13"/>
      <c r="D33" s="14"/>
    </row>
    <row r="34" spans="2:4" ht="51" customHeight="1" x14ac:dyDescent="0.25">
      <c r="B34" s="17">
        <v>22</v>
      </c>
      <c r="C34" s="10" t="s">
        <v>63</v>
      </c>
      <c r="D34" s="11">
        <v>27161.73</v>
      </c>
    </row>
    <row r="35" spans="2:4" ht="30" x14ac:dyDescent="0.25">
      <c r="B35" s="12">
        <v>23</v>
      </c>
      <c r="C35" s="7" t="s">
        <v>24</v>
      </c>
      <c r="D35" s="11">
        <f>D34-1556.46</f>
        <v>25605.27</v>
      </c>
    </row>
    <row r="39" spans="2:4" x14ac:dyDescent="0.25">
      <c r="C39" t="s">
        <v>16</v>
      </c>
      <c r="D39" t="s">
        <v>17</v>
      </c>
    </row>
  </sheetData>
  <printOptions horizontalCentered="1"/>
  <pageMargins left="0" right="0" top="0" bottom="0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8"/>
  <sheetViews>
    <sheetView topLeftCell="A31" workbookViewId="0">
      <selection activeCell="D34" sqref="D34:D35"/>
    </sheetView>
  </sheetViews>
  <sheetFormatPr defaultRowHeight="15" x14ac:dyDescent="0.25"/>
  <cols>
    <col min="1" max="1" width="3.85546875" customWidth="1"/>
    <col min="2" max="2" width="5.140625" customWidth="1"/>
    <col min="3" max="3" width="65" customWidth="1"/>
    <col min="4" max="4" width="24.28515625" customWidth="1"/>
  </cols>
  <sheetData>
    <row r="1" spans="2:4" x14ac:dyDescent="0.25">
      <c r="C1" s="22" t="s">
        <v>0</v>
      </c>
    </row>
    <row r="2" spans="2:4" x14ac:dyDescent="0.25">
      <c r="C2" s="22" t="s">
        <v>1</v>
      </c>
    </row>
    <row r="3" spans="2:4" x14ac:dyDescent="0.25">
      <c r="C3" s="6" t="s">
        <v>2</v>
      </c>
      <c r="D3" s="2" t="s">
        <v>18</v>
      </c>
    </row>
    <row r="4" spans="2:4" x14ac:dyDescent="0.25">
      <c r="C4" s="6"/>
      <c r="D4" s="2" t="s">
        <v>43</v>
      </c>
    </row>
    <row r="5" spans="2:4" x14ac:dyDescent="0.25">
      <c r="C5" s="6" t="s">
        <v>3</v>
      </c>
      <c r="D5" s="4" t="s">
        <v>62</v>
      </c>
    </row>
    <row r="6" spans="2:4" x14ac:dyDescent="0.25">
      <c r="C6" s="6" t="s">
        <v>4</v>
      </c>
      <c r="D6" s="4" t="s">
        <v>5</v>
      </c>
    </row>
    <row r="8" spans="2:4" ht="27" customHeight="1" x14ac:dyDescent="0.25">
      <c r="B8" s="5" t="s">
        <v>6</v>
      </c>
      <c r="C8" s="12" t="s">
        <v>7</v>
      </c>
      <c r="D8" s="4" t="s">
        <v>8</v>
      </c>
    </row>
    <row r="9" spans="2:4" x14ac:dyDescent="0.25">
      <c r="B9" s="4"/>
      <c r="C9" s="8" t="s">
        <v>9</v>
      </c>
      <c r="D9" s="25"/>
    </row>
    <row r="10" spans="2:4" x14ac:dyDescent="0.25">
      <c r="B10" s="4">
        <v>1</v>
      </c>
      <c r="C10" s="1" t="s">
        <v>10</v>
      </c>
      <c r="D10" s="26"/>
    </row>
    <row r="11" spans="2:4" x14ac:dyDescent="0.25">
      <c r="B11" s="4">
        <v>2</v>
      </c>
      <c r="C11" s="1" t="s">
        <v>26</v>
      </c>
      <c r="D11" s="26">
        <v>46.14</v>
      </c>
    </row>
    <row r="12" spans="2:4" x14ac:dyDescent="0.25">
      <c r="B12" s="4">
        <v>3</v>
      </c>
      <c r="C12" s="1" t="s">
        <v>27</v>
      </c>
      <c r="D12" s="26">
        <v>182.07</v>
      </c>
    </row>
    <row r="13" spans="2:4" x14ac:dyDescent="0.25">
      <c r="B13" s="4">
        <v>4</v>
      </c>
      <c r="C13" s="1" t="s">
        <v>28</v>
      </c>
      <c r="D13" s="26">
        <v>380.39</v>
      </c>
    </row>
    <row r="14" spans="2:4" x14ac:dyDescent="0.25">
      <c r="B14" s="4">
        <v>5</v>
      </c>
      <c r="C14" s="1" t="s">
        <v>29</v>
      </c>
      <c r="D14" s="26"/>
    </row>
    <row r="15" spans="2:4" x14ac:dyDescent="0.25">
      <c r="B15" s="4">
        <v>6</v>
      </c>
      <c r="C15" s="1" t="s">
        <v>30</v>
      </c>
      <c r="D15" s="26"/>
    </row>
    <row r="16" spans="2:4" x14ac:dyDescent="0.25">
      <c r="B16" s="4">
        <v>7</v>
      </c>
      <c r="C16" s="1" t="s">
        <v>11</v>
      </c>
      <c r="D16" s="26"/>
    </row>
    <row r="17" spans="2:4" x14ac:dyDescent="0.25">
      <c r="B17" s="4">
        <v>8</v>
      </c>
      <c r="C17" s="1" t="s">
        <v>12</v>
      </c>
      <c r="D17" s="26"/>
    </row>
    <row r="18" spans="2:4" x14ac:dyDescent="0.25">
      <c r="B18" s="4">
        <v>9</v>
      </c>
      <c r="C18" s="1" t="s">
        <v>13</v>
      </c>
      <c r="D18" s="26"/>
    </row>
    <row r="19" spans="2:4" x14ac:dyDescent="0.25">
      <c r="B19" s="4">
        <v>10</v>
      </c>
      <c r="C19" s="1" t="s">
        <v>31</v>
      </c>
      <c r="D19" s="26">
        <v>339.42</v>
      </c>
    </row>
    <row r="20" spans="2:4" x14ac:dyDescent="0.25">
      <c r="B20" s="4">
        <v>11</v>
      </c>
      <c r="C20" s="1" t="s">
        <v>32</v>
      </c>
      <c r="D20" s="26"/>
    </row>
    <row r="21" spans="2:4" x14ac:dyDescent="0.25">
      <c r="B21" s="4">
        <v>12</v>
      </c>
      <c r="C21" s="1" t="s">
        <v>21</v>
      </c>
      <c r="D21" s="26"/>
    </row>
    <row r="22" spans="2:4" x14ac:dyDescent="0.25">
      <c r="B22" s="4">
        <v>13</v>
      </c>
      <c r="C22" s="1" t="s">
        <v>22</v>
      </c>
      <c r="D22" s="26">
        <v>34.32</v>
      </c>
    </row>
    <row r="23" spans="2:4" x14ac:dyDescent="0.25">
      <c r="B23" s="4">
        <v>14</v>
      </c>
      <c r="C23" s="1" t="s">
        <v>23</v>
      </c>
      <c r="D23" s="26">
        <v>3969.49</v>
      </c>
    </row>
    <row r="24" spans="2:4" x14ac:dyDescent="0.25">
      <c r="B24" s="4">
        <v>15</v>
      </c>
      <c r="C24" s="1" t="s">
        <v>39</v>
      </c>
      <c r="D24" s="26">
        <v>721.72</v>
      </c>
    </row>
    <row r="25" spans="2:4" x14ac:dyDescent="0.25">
      <c r="B25" s="5">
        <v>16</v>
      </c>
      <c r="C25" s="18" t="s">
        <v>14</v>
      </c>
      <c r="D25" s="27">
        <f>SUM(D10:D24)</f>
        <v>5673.55</v>
      </c>
    </row>
    <row r="26" spans="2:4" ht="30" x14ac:dyDescent="0.25">
      <c r="B26" s="4">
        <v>17</v>
      </c>
      <c r="C26" s="7" t="s">
        <v>68</v>
      </c>
      <c r="D26" s="26">
        <v>15601.8</v>
      </c>
    </row>
    <row r="27" spans="2:4" x14ac:dyDescent="0.25">
      <c r="B27" s="4">
        <v>18</v>
      </c>
      <c r="C27" s="7" t="s">
        <v>67</v>
      </c>
      <c r="D27" s="26"/>
    </row>
    <row r="28" spans="2:4" x14ac:dyDescent="0.25">
      <c r="B28" s="4">
        <v>19</v>
      </c>
      <c r="C28" s="23" t="s">
        <v>66</v>
      </c>
      <c r="D28" s="26">
        <v>33076.82</v>
      </c>
    </row>
    <row r="29" spans="2:4" ht="30" x14ac:dyDescent="0.25">
      <c r="B29" s="4">
        <v>20</v>
      </c>
      <c r="C29" s="9" t="s">
        <v>65</v>
      </c>
      <c r="D29" s="27">
        <f>SUM(D26:D28)</f>
        <v>48678.619999999995</v>
      </c>
    </row>
    <row r="30" spans="2:4" ht="30" x14ac:dyDescent="0.25">
      <c r="B30" s="5">
        <v>21</v>
      </c>
      <c r="C30" s="20" t="s">
        <v>64</v>
      </c>
      <c r="D30" s="26">
        <f>D29-D25</f>
        <v>43005.069999999992</v>
      </c>
    </row>
    <row r="31" spans="2:4" x14ac:dyDescent="0.25">
      <c r="B31" s="15"/>
      <c r="C31" s="15"/>
      <c r="D31" s="14"/>
    </row>
    <row r="32" spans="2:4" x14ac:dyDescent="0.25">
      <c r="B32" s="13"/>
      <c r="C32" s="21" t="s">
        <v>15</v>
      </c>
      <c r="D32" s="14"/>
    </row>
    <row r="33" spans="2:4" x14ac:dyDescent="0.25">
      <c r="B33" s="13"/>
      <c r="D33" s="14"/>
    </row>
    <row r="34" spans="2:4" ht="60" x14ac:dyDescent="0.25">
      <c r="B34" s="17">
        <v>22</v>
      </c>
      <c r="C34" s="10" t="s">
        <v>63</v>
      </c>
      <c r="D34" s="26">
        <v>49433.440000000002</v>
      </c>
    </row>
    <row r="35" spans="2:4" ht="30" x14ac:dyDescent="0.25">
      <c r="B35" s="12">
        <v>23</v>
      </c>
      <c r="C35" s="7" t="s">
        <v>24</v>
      </c>
      <c r="D35" s="26">
        <f>D34-2156.64</f>
        <v>47276.800000000003</v>
      </c>
    </row>
    <row r="36" spans="2:4" x14ac:dyDescent="0.25">
      <c r="D36" s="24"/>
    </row>
    <row r="37" spans="2:4" x14ac:dyDescent="0.25">
      <c r="D37" s="24"/>
    </row>
    <row r="38" spans="2:4" x14ac:dyDescent="0.25">
      <c r="C38" t="s">
        <v>16</v>
      </c>
      <c r="D38" t="s">
        <v>17</v>
      </c>
    </row>
  </sheetData>
  <printOptions horizontalCentered="1"/>
  <pageMargins left="0" right="0" top="0" bottom="0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8"/>
  <sheetViews>
    <sheetView topLeftCell="A20" workbookViewId="0">
      <selection activeCell="D36" sqref="D36"/>
    </sheetView>
  </sheetViews>
  <sheetFormatPr defaultRowHeight="15" x14ac:dyDescent="0.25"/>
  <cols>
    <col min="1" max="1" width="4.140625" customWidth="1"/>
    <col min="2" max="2" width="5.140625" customWidth="1"/>
    <col min="3" max="3" width="65" customWidth="1"/>
    <col min="4" max="4" width="24.42578125" customWidth="1"/>
  </cols>
  <sheetData>
    <row r="1" spans="2:4" x14ac:dyDescent="0.25">
      <c r="C1" s="22" t="s">
        <v>0</v>
      </c>
    </row>
    <row r="2" spans="2:4" x14ac:dyDescent="0.25">
      <c r="C2" s="22" t="s">
        <v>1</v>
      </c>
    </row>
    <row r="3" spans="2:4" x14ac:dyDescent="0.25">
      <c r="C3" s="6" t="s">
        <v>2</v>
      </c>
      <c r="D3" s="2" t="s">
        <v>18</v>
      </c>
    </row>
    <row r="4" spans="2:4" x14ac:dyDescent="0.25">
      <c r="C4" s="6"/>
      <c r="D4" s="2" t="s">
        <v>38</v>
      </c>
    </row>
    <row r="5" spans="2:4" x14ac:dyDescent="0.25">
      <c r="C5" s="6" t="s">
        <v>3</v>
      </c>
      <c r="D5" s="4" t="s">
        <v>62</v>
      </c>
    </row>
    <row r="6" spans="2:4" x14ac:dyDescent="0.25">
      <c r="C6" s="6" t="s">
        <v>4</v>
      </c>
      <c r="D6" s="4" t="s">
        <v>5</v>
      </c>
    </row>
    <row r="8" spans="2:4" ht="30.75" customHeight="1" x14ac:dyDescent="0.25">
      <c r="B8" s="5" t="s">
        <v>6</v>
      </c>
      <c r="C8" s="12" t="s">
        <v>7</v>
      </c>
      <c r="D8" s="4" t="s">
        <v>8</v>
      </c>
    </row>
    <row r="9" spans="2:4" x14ac:dyDescent="0.25">
      <c r="B9" s="4"/>
      <c r="C9" s="8" t="s">
        <v>9</v>
      </c>
      <c r="D9" s="1"/>
    </row>
    <row r="10" spans="2:4" x14ac:dyDescent="0.25">
      <c r="B10" s="4">
        <v>1</v>
      </c>
      <c r="C10" s="1" t="s">
        <v>10</v>
      </c>
      <c r="D10" s="26">
        <v>519.89</v>
      </c>
    </row>
    <row r="11" spans="2:4" x14ac:dyDescent="0.25">
      <c r="B11" s="4">
        <v>2</v>
      </c>
      <c r="C11" s="1" t="s">
        <v>26</v>
      </c>
      <c r="D11" s="26">
        <v>5612.28</v>
      </c>
    </row>
    <row r="12" spans="2:4" x14ac:dyDescent="0.25">
      <c r="B12" s="4">
        <v>3</v>
      </c>
      <c r="C12" s="1" t="s">
        <v>27</v>
      </c>
      <c r="D12" s="26">
        <v>43491.31</v>
      </c>
    </row>
    <row r="13" spans="2:4" x14ac:dyDescent="0.25">
      <c r="B13" s="4">
        <v>4</v>
      </c>
      <c r="C13" s="1" t="s">
        <v>28</v>
      </c>
      <c r="D13" s="26">
        <v>66009.2</v>
      </c>
    </row>
    <row r="14" spans="2:4" x14ac:dyDescent="0.25">
      <c r="B14" s="4">
        <v>5</v>
      </c>
      <c r="C14" s="1" t="s">
        <v>29</v>
      </c>
      <c r="D14" s="26">
        <v>1969.97</v>
      </c>
    </row>
    <row r="15" spans="2:4" x14ac:dyDescent="0.25">
      <c r="B15" s="4">
        <v>6</v>
      </c>
      <c r="C15" s="1" t="s">
        <v>30</v>
      </c>
      <c r="D15" s="26">
        <f>10874.5+3083.09</f>
        <v>13957.59</v>
      </c>
    </row>
    <row r="16" spans="2:4" x14ac:dyDescent="0.25">
      <c r="B16" s="4">
        <v>7</v>
      </c>
      <c r="C16" s="1" t="s">
        <v>11</v>
      </c>
      <c r="D16" s="11"/>
    </row>
    <row r="17" spans="2:4" x14ac:dyDescent="0.25">
      <c r="B17" s="4">
        <v>8</v>
      </c>
      <c r="C17" s="1" t="s">
        <v>12</v>
      </c>
      <c r="D17" s="26">
        <v>993.6</v>
      </c>
    </row>
    <row r="18" spans="2:4" x14ac:dyDescent="0.25">
      <c r="B18" s="4">
        <v>9</v>
      </c>
      <c r="C18" s="1" t="s">
        <v>13</v>
      </c>
      <c r="D18" s="11"/>
    </row>
    <row r="19" spans="2:4" x14ac:dyDescent="0.25">
      <c r="B19" s="4">
        <v>10</v>
      </c>
      <c r="C19" s="1" t="s">
        <v>31</v>
      </c>
      <c r="D19" s="26">
        <v>15563.47</v>
      </c>
    </row>
    <row r="20" spans="2:4" x14ac:dyDescent="0.25">
      <c r="B20" s="4">
        <v>11</v>
      </c>
      <c r="C20" s="1" t="s">
        <v>32</v>
      </c>
      <c r="D20" s="26">
        <v>4227.21</v>
      </c>
    </row>
    <row r="21" spans="2:4" x14ac:dyDescent="0.25">
      <c r="B21" s="4">
        <v>12</v>
      </c>
      <c r="C21" s="1" t="s">
        <v>21</v>
      </c>
      <c r="D21" s="26"/>
    </row>
    <row r="22" spans="2:4" x14ac:dyDescent="0.25">
      <c r="B22" s="4">
        <v>13</v>
      </c>
      <c r="C22" s="1" t="s">
        <v>22</v>
      </c>
      <c r="D22" s="26">
        <v>18913.490000000002</v>
      </c>
    </row>
    <row r="23" spans="2:4" x14ac:dyDescent="0.25">
      <c r="B23" s="4">
        <v>14</v>
      </c>
      <c r="C23" s="1" t="s">
        <v>23</v>
      </c>
      <c r="D23" s="26">
        <v>29819.13</v>
      </c>
    </row>
    <row r="24" spans="2:4" x14ac:dyDescent="0.25">
      <c r="B24" s="4">
        <v>15</v>
      </c>
      <c r="C24" s="1" t="s">
        <v>39</v>
      </c>
      <c r="D24" s="26">
        <v>3838.9</v>
      </c>
    </row>
    <row r="25" spans="2:4" x14ac:dyDescent="0.25">
      <c r="B25" s="5">
        <v>16</v>
      </c>
      <c r="C25" s="18" t="s">
        <v>14</v>
      </c>
      <c r="D25" s="27">
        <f>SUM(D10:D24)</f>
        <v>204916.03999999998</v>
      </c>
    </row>
    <row r="26" spans="2:4" ht="30" x14ac:dyDescent="0.25">
      <c r="B26" s="4">
        <v>17</v>
      </c>
      <c r="C26" s="7" t="s">
        <v>68</v>
      </c>
      <c r="D26" s="26">
        <v>123295.32</v>
      </c>
    </row>
    <row r="27" spans="2:4" x14ac:dyDescent="0.25">
      <c r="B27" s="4">
        <v>18</v>
      </c>
      <c r="C27" s="7" t="s">
        <v>67</v>
      </c>
      <c r="D27" s="26">
        <v>2199.6</v>
      </c>
    </row>
    <row r="28" spans="2:4" x14ac:dyDescent="0.25">
      <c r="B28" s="4">
        <v>19</v>
      </c>
      <c r="C28" s="23" t="s">
        <v>66</v>
      </c>
      <c r="D28" s="26">
        <v>-37261.660000000003</v>
      </c>
    </row>
    <row r="29" spans="2:4" ht="30" x14ac:dyDescent="0.25">
      <c r="B29" s="4">
        <v>20</v>
      </c>
      <c r="C29" s="9" t="s">
        <v>65</v>
      </c>
      <c r="D29" s="27">
        <f>SUM(D26:D28)</f>
        <v>88233.260000000009</v>
      </c>
    </row>
    <row r="30" spans="2:4" ht="30" x14ac:dyDescent="0.25">
      <c r="B30" s="5">
        <v>21</v>
      </c>
      <c r="C30" s="20" t="s">
        <v>64</v>
      </c>
      <c r="D30" s="26">
        <f>D29-D25</f>
        <v>-116682.77999999997</v>
      </c>
    </row>
    <row r="31" spans="2:4" x14ac:dyDescent="0.25">
      <c r="B31" s="15"/>
      <c r="C31" s="15"/>
      <c r="D31" s="14"/>
    </row>
    <row r="32" spans="2:4" x14ac:dyDescent="0.25">
      <c r="B32" s="13"/>
      <c r="C32" s="21" t="s">
        <v>15</v>
      </c>
      <c r="D32" s="14"/>
    </row>
    <row r="33" spans="2:4" x14ac:dyDescent="0.25">
      <c r="B33" s="13"/>
      <c r="D33" s="14"/>
    </row>
    <row r="34" spans="2:4" ht="60" x14ac:dyDescent="0.25">
      <c r="B34" s="17">
        <v>22</v>
      </c>
      <c r="C34" s="10" t="s">
        <v>63</v>
      </c>
      <c r="D34" s="11">
        <v>51049.39</v>
      </c>
    </row>
    <row r="35" spans="2:4" ht="30" x14ac:dyDescent="0.25">
      <c r="B35" s="12">
        <v>23</v>
      </c>
      <c r="C35" s="7" t="s">
        <v>24</v>
      </c>
      <c r="D35" s="11">
        <f>D34-44262.39-(-1135.15)</f>
        <v>7922.15</v>
      </c>
    </row>
    <row r="38" spans="2:4" x14ac:dyDescent="0.25">
      <c r="C38" t="s">
        <v>16</v>
      </c>
      <c r="D38" t="s">
        <v>17</v>
      </c>
    </row>
  </sheetData>
  <printOptions horizontalCentered="1"/>
  <pageMargins left="0" right="0" top="0" bottom="0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8"/>
  <sheetViews>
    <sheetView topLeftCell="A16" workbookViewId="0">
      <selection activeCell="D36" sqref="D36"/>
    </sheetView>
  </sheetViews>
  <sheetFormatPr defaultRowHeight="15" x14ac:dyDescent="0.25"/>
  <cols>
    <col min="1" max="2" width="5" customWidth="1"/>
    <col min="3" max="3" width="65.140625" customWidth="1"/>
    <col min="4" max="4" width="24.42578125" customWidth="1"/>
  </cols>
  <sheetData>
    <row r="1" spans="2:4" x14ac:dyDescent="0.25">
      <c r="C1" s="22" t="s">
        <v>0</v>
      </c>
    </row>
    <row r="2" spans="2:4" x14ac:dyDescent="0.25">
      <c r="C2" s="22" t="s">
        <v>1</v>
      </c>
    </row>
    <row r="3" spans="2:4" x14ac:dyDescent="0.25">
      <c r="C3" s="6" t="s">
        <v>2</v>
      </c>
      <c r="D3" s="2" t="s">
        <v>18</v>
      </c>
    </row>
    <row r="4" spans="2:4" x14ac:dyDescent="0.25">
      <c r="C4" s="6"/>
      <c r="D4" s="2" t="s">
        <v>44</v>
      </c>
    </row>
    <row r="5" spans="2:4" x14ac:dyDescent="0.25">
      <c r="C5" s="6" t="s">
        <v>3</v>
      </c>
      <c r="D5" s="4" t="s">
        <v>62</v>
      </c>
    </row>
    <row r="6" spans="2:4" x14ac:dyDescent="0.25">
      <c r="C6" s="6" t="s">
        <v>4</v>
      </c>
      <c r="D6" s="4" t="s">
        <v>5</v>
      </c>
    </row>
    <row r="8" spans="2:4" ht="31.5" customHeight="1" x14ac:dyDescent="0.25">
      <c r="B8" s="5" t="s">
        <v>6</v>
      </c>
      <c r="C8" s="12" t="s">
        <v>7</v>
      </c>
      <c r="D8" s="4" t="s">
        <v>8</v>
      </c>
    </row>
    <row r="9" spans="2:4" x14ac:dyDescent="0.25">
      <c r="B9" s="4"/>
      <c r="C9" s="8" t="s">
        <v>9</v>
      </c>
      <c r="D9" s="25"/>
    </row>
    <row r="10" spans="2:4" x14ac:dyDescent="0.25">
      <c r="B10" s="4">
        <v>1</v>
      </c>
      <c r="C10" s="1" t="s">
        <v>10</v>
      </c>
      <c r="D10" s="26">
        <v>527.83000000000004</v>
      </c>
    </row>
    <row r="11" spans="2:4" x14ac:dyDescent="0.25">
      <c r="B11" s="4">
        <v>2</v>
      </c>
      <c r="C11" s="1" t="s">
        <v>26</v>
      </c>
      <c r="D11" s="26">
        <v>3750.44</v>
      </c>
    </row>
    <row r="12" spans="2:4" x14ac:dyDescent="0.25">
      <c r="B12" s="4">
        <v>3</v>
      </c>
      <c r="C12" s="1" t="s">
        <v>27</v>
      </c>
      <c r="D12" s="26">
        <v>48874.31</v>
      </c>
    </row>
    <row r="13" spans="2:4" x14ac:dyDescent="0.25">
      <c r="B13" s="4">
        <v>4</v>
      </c>
      <c r="C13" s="1" t="s">
        <v>28</v>
      </c>
      <c r="D13" s="26">
        <v>67761.820000000007</v>
      </c>
    </row>
    <row r="14" spans="2:4" x14ac:dyDescent="0.25">
      <c r="B14" s="4">
        <v>5</v>
      </c>
      <c r="C14" s="1" t="s">
        <v>29</v>
      </c>
      <c r="D14" s="26">
        <v>1977.62</v>
      </c>
    </row>
    <row r="15" spans="2:4" x14ac:dyDescent="0.25">
      <c r="B15" s="4">
        <v>6</v>
      </c>
      <c r="C15" s="1" t="s">
        <v>30</v>
      </c>
      <c r="D15" s="26">
        <f>11533.56+3177.45</f>
        <v>14711.009999999998</v>
      </c>
    </row>
    <row r="16" spans="2:4" x14ac:dyDescent="0.25">
      <c r="B16" s="4">
        <v>7</v>
      </c>
      <c r="C16" s="1" t="s">
        <v>11</v>
      </c>
      <c r="D16" s="26"/>
    </row>
    <row r="17" spans="2:4" x14ac:dyDescent="0.25">
      <c r="B17" s="4">
        <v>8</v>
      </c>
      <c r="C17" s="1" t="s">
        <v>12</v>
      </c>
      <c r="D17" s="26">
        <v>439.94</v>
      </c>
    </row>
    <row r="18" spans="2:4" x14ac:dyDescent="0.25">
      <c r="B18" s="4">
        <v>9</v>
      </c>
      <c r="C18" s="1" t="s">
        <v>13</v>
      </c>
      <c r="D18" s="26"/>
    </row>
    <row r="19" spans="2:4" x14ac:dyDescent="0.25">
      <c r="B19" s="4">
        <v>10</v>
      </c>
      <c r="C19" s="1" t="s">
        <v>31</v>
      </c>
      <c r="D19" s="26">
        <v>14214.48</v>
      </c>
    </row>
    <row r="20" spans="2:4" x14ac:dyDescent="0.25">
      <c r="B20" s="4">
        <v>11</v>
      </c>
      <c r="C20" s="1" t="s">
        <v>32</v>
      </c>
      <c r="D20" s="26">
        <v>1455.93</v>
      </c>
    </row>
    <row r="21" spans="2:4" x14ac:dyDescent="0.25">
      <c r="B21" s="4">
        <v>12</v>
      </c>
      <c r="C21" s="1" t="s">
        <v>21</v>
      </c>
      <c r="D21" s="26"/>
    </row>
    <row r="22" spans="2:4" x14ac:dyDescent="0.25">
      <c r="B22" s="4">
        <v>13</v>
      </c>
      <c r="C22" s="1" t="s">
        <v>22</v>
      </c>
      <c r="D22" s="26">
        <v>18932.080000000002</v>
      </c>
    </row>
    <row r="23" spans="2:4" x14ac:dyDescent="0.25">
      <c r="B23" s="4">
        <v>14</v>
      </c>
      <c r="C23" s="1" t="s">
        <v>23</v>
      </c>
      <c r="D23" s="26">
        <v>29899</v>
      </c>
    </row>
    <row r="24" spans="2:4" x14ac:dyDescent="0.25">
      <c r="B24" s="4">
        <v>15</v>
      </c>
      <c r="C24" s="1" t="s">
        <v>39</v>
      </c>
      <c r="D24" s="26">
        <v>3303.06</v>
      </c>
    </row>
    <row r="25" spans="2:4" x14ac:dyDescent="0.25">
      <c r="B25" s="5">
        <v>16</v>
      </c>
      <c r="C25" s="18" t="s">
        <v>14</v>
      </c>
      <c r="D25" s="27">
        <f>SUM(D10:D24)</f>
        <v>205847.52000000002</v>
      </c>
    </row>
    <row r="26" spans="2:4" ht="30" x14ac:dyDescent="0.25">
      <c r="B26" s="4">
        <v>17</v>
      </c>
      <c r="C26" s="7" t="s">
        <v>68</v>
      </c>
      <c r="D26" s="26">
        <v>123625.44</v>
      </c>
    </row>
    <row r="27" spans="2:4" x14ac:dyDescent="0.25">
      <c r="B27" s="4">
        <v>18</v>
      </c>
      <c r="C27" s="7" t="s">
        <v>67</v>
      </c>
      <c r="D27" s="26">
        <v>1610.14</v>
      </c>
    </row>
    <row r="28" spans="2:4" x14ac:dyDescent="0.25">
      <c r="B28" s="4">
        <v>19</v>
      </c>
      <c r="C28" s="23" t="s">
        <v>66</v>
      </c>
      <c r="D28" s="26">
        <v>-124548.84</v>
      </c>
    </row>
    <row r="29" spans="2:4" ht="30" x14ac:dyDescent="0.25">
      <c r="B29" s="4">
        <v>20</v>
      </c>
      <c r="C29" s="9" t="s">
        <v>65</v>
      </c>
      <c r="D29" s="27">
        <f>SUM(D26:D28)</f>
        <v>686.74000000000524</v>
      </c>
    </row>
    <row r="30" spans="2:4" ht="30" x14ac:dyDescent="0.25">
      <c r="B30" s="5">
        <v>21</v>
      </c>
      <c r="C30" s="20" t="s">
        <v>64</v>
      </c>
      <c r="D30" s="26">
        <f>D29-D25</f>
        <v>-205160.78000000003</v>
      </c>
    </row>
    <row r="31" spans="2:4" x14ac:dyDescent="0.25">
      <c r="B31" s="15"/>
      <c r="C31" s="15"/>
      <c r="D31" s="14"/>
    </row>
    <row r="32" spans="2:4" x14ac:dyDescent="0.25">
      <c r="B32" s="13"/>
      <c r="C32" s="21" t="s">
        <v>15</v>
      </c>
      <c r="D32" s="14"/>
    </row>
    <row r="33" spans="2:4" ht="15.75" customHeight="1" x14ac:dyDescent="0.25">
      <c r="B33" s="13"/>
      <c r="D33" s="14"/>
    </row>
    <row r="34" spans="2:4" ht="60" x14ac:dyDescent="0.25">
      <c r="B34" s="17">
        <v>22</v>
      </c>
      <c r="C34" s="10" t="s">
        <v>63</v>
      </c>
      <c r="D34" s="11">
        <v>197372.49</v>
      </c>
    </row>
    <row r="35" spans="2:4" ht="30" x14ac:dyDescent="0.25">
      <c r="B35" s="12">
        <v>23</v>
      </c>
      <c r="C35" s="7" t="s">
        <v>24</v>
      </c>
      <c r="D35" s="11">
        <f>D34-41464.44-282.72</f>
        <v>155625.32999999999</v>
      </c>
    </row>
    <row r="38" spans="2:4" x14ac:dyDescent="0.25">
      <c r="C38" t="s">
        <v>16</v>
      </c>
      <c r="D38" t="s">
        <v>17</v>
      </c>
    </row>
  </sheetData>
  <printOptions horizontalCentered="1"/>
  <pageMargins left="0" right="0" top="0" bottom="0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8"/>
  <sheetViews>
    <sheetView topLeftCell="A19" workbookViewId="0">
      <selection activeCell="D35" sqref="D35"/>
    </sheetView>
  </sheetViews>
  <sheetFormatPr defaultRowHeight="15" x14ac:dyDescent="0.25"/>
  <cols>
    <col min="1" max="1" width="3.7109375" customWidth="1"/>
    <col min="2" max="2" width="6" customWidth="1"/>
    <col min="3" max="3" width="65.28515625" customWidth="1"/>
    <col min="4" max="4" width="24" customWidth="1"/>
  </cols>
  <sheetData>
    <row r="1" spans="2:4" x14ac:dyDescent="0.25">
      <c r="C1" s="22" t="s">
        <v>0</v>
      </c>
    </row>
    <row r="2" spans="2:4" x14ac:dyDescent="0.25">
      <c r="C2" s="22" t="s">
        <v>1</v>
      </c>
    </row>
    <row r="3" spans="2:4" x14ac:dyDescent="0.25">
      <c r="C3" s="6" t="s">
        <v>2</v>
      </c>
      <c r="D3" s="2" t="s">
        <v>18</v>
      </c>
    </row>
    <row r="4" spans="2:4" x14ac:dyDescent="0.25">
      <c r="C4" s="6"/>
      <c r="D4" s="2" t="s">
        <v>45</v>
      </c>
    </row>
    <row r="5" spans="2:4" x14ac:dyDescent="0.25">
      <c r="C5" s="6" t="s">
        <v>3</v>
      </c>
      <c r="D5" s="4" t="s">
        <v>62</v>
      </c>
    </row>
    <row r="6" spans="2:4" x14ac:dyDescent="0.25">
      <c r="C6" s="6" t="s">
        <v>4</v>
      </c>
      <c r="D6" s="4" t="s">
        <v>5</v>
      </c>
    </row>
    <row r="8" spans="2:4" ht="31.5" customHeight="1" x14ac:dyDescent="0.25">
      <c r="B8" s="5" t="s">
        <v>6</v>
      </c>
      <c r="C8" s="12" t="s">
        <v>7</v>
      </c>
      <c r="D8" s="4" t="s">
        <v>8</v>
      </c>
    </row>
    <row r="9" spans="2:4" x14ac:dyDescent="0.25">
      <c r="B9" s="4"/>
      <c r="C9" s="8" t="s">
        <v>9</v>
      </c>
      <c r="D9" s="25"/>
    </row>
    <row r="10" spans="2:4" x14ac:dyDescent="0.25">
      <c r="B10" s="4">
        <v>1</v>
      </c>
      <c r="C10" s="1" t="s">
        <v>10</v>
      </c>
      <c r="D10" s="26"/>
    </row>
    <row r="11" spans="2:4" x14ac:dyDescent="0.25">
      <c r="B11" s="4">
        <v>2</v>
      </c>
      <c r="C11" s="1" t="s">
        <v>26</v>
      </c>
      <c r="D11" s="26">
        <v>7934.98</v>
      </c>
    </row>
    <row r="12" spans="2:4" x14ac:dyDescent="0.25">
      <c r="B12" s="4">
        <v>3</v>
      </c>
      <c r="C12" s="1" t="s">
        <v>27</v>
      </c>
      <c r="D12" s="26">
        <v>189.77</v>
      </c>
    </row>
    <row r="13" spans="2:4" x14ac:dyDescent="0.25">
      <c r="B13" s="4">
        <v>4</v>
      </c>
      <c r="C13" s="1" t="s">
        <v>28</v>
      </c>
      <c r="D13" s="26">
        <v>2529.98</v>
      </c>
    </row>
    <row r="14" spans="2:4" x14ac:dyDescent="0.25">
      <c r="B14" s="4">
        <v>5</v>
      </c>
      <c r="C14" s="1" t="s">
        <v>29</v>
      </c>
      <c r="D14" s="26"/>
    </row>
    <row r="15" spans="2:4" x14ac:dyDescent="0.25">
      <c r="B15" s="4">
        <v>6</v>
      </c>
      <c r="C15" s="1" t="s">
        <v>30</v>
      </c>
      <c r="D15" s="26"/>
    </row>
    <row r="16" spans="2:4" x14ac:dyDescent="0.25">
      <c r="B16" s="4">
        <v>7</v>
      </c>
      <c r="C16" s="1" t="s">
        <v>11</v>
      </c>
      <c r="D16" s="26"/>
    </row>
    <row r="17" spans="2:4" x14ac:dyDescent="0.25">
      <c r="B17" s="4">
        <v>8</v>
      </c>
      <c r="C17" s="1" t="s">
        <v>12</v>
      </c>
      <c r="D17" s="26"/>
    </row>
    <row r="18" spans="2:4" x14ac:dyDescent="0.25">
      <c r="B18" s="4">
        <v>9</v>
      </c>
      <c r="C18" s="1" t="s">
        <v>13</v>
      </c>
      <c r="D18" s="26"/>
    </row>
    <row r="19" spans="2:4" x14ac:dyDescent="0.25">
      <c r="B19" s="4">
        <v>10</v>
      </c>
      <c r="C19" s="1" t="s">
        <v>31</v>
      </c>
      <c r="D19" s="26">
        <v>442.65</v>
      </c>
    </row>
    <row r="20" spans="2:4" x14ac:dyDescent="0.25">
      <c r="B20" s="4">
        <v>11</v>
      </c>
      <c r="C20" s="1" t="s">
        <v>32</v>
      </c>
      <c r="D20" s="26"/>
    </row>
    <row r="21" spans="2:4" x14ac:dyDescent="0.25">
      <c r="B21" s="4">
        <v>12</v>
      </c>
      <c r="C21" s="1" t="s">
        <v>21</v>
      </c>
      <c r="D21" s="26"/>
    </row>
    <row r="22" spans="2:4" x14ac:dyDescent="0.25">
      <c r="B22" s="4">
        <v>13</v>
      </c>
      <c r="C22" s="1" t="s">
        <v>22</v>
      </c>
      <c r="D22" s="26">
        <v>51.48</v>
      </c>
    </row>
    <row r="23" spans="2:4" x14ac:dyDescent="0.25">
      <c r="B23" s="4">
        <v>14</v>
      </c>
      <c r="C23" s="1" t="s">
        <v>23</v>
      </c>
      <c r="D23" s="26">
        <v>4137.22</v>
      </c>
    </row>
    <row r="24" spans="2:4" x14ac:dyDescent="0.25">
      <c r="B24" s="4">
        <v>15</v>
      </c>
      <c r="C24" s="1" t="s">
        <v>39</v>
      </c>
      <c r="D24" s="26">
        <v>288.06</v>
      </c>
    </row>
    <row r="25" spans="2:4" x14ac:dyDescent="0.25">
      <c r="B25" s="5">
        <v>16</v>
      </c>
      <c r="C25" s="18" t="s">
        <v>14</v>
      </c>
      <c r="D25" s="27">
        <f>SUM(D10:D24)</f>
        <v>15574.139999999998</v>
      </c>
    </row>
    <row r="26" spans="2:4" ht="30" x14ac:dyDescent="0.25">
      <c r="B26" s="4">
        <v>17</v>
      </c>
      <c r="C26" s="7" t="s">
        <v>68</v>
      </c>
      <c r="D26" s="26">
        <v>16261.08</v>
      </c>
    </row>
    <row r="27" spans="2:4" x14ac:dyDescent="0.25">
      <c r="B27" s="4">
        <v>18</v>
      </c>
      <c r="C27" s="7" t="s">
        <v>67</v>
      </c>
      <c r="D27" s="26">
        <v>1152.24</v>
      </c>
    </row>
    <row r="28" spans="2:4" x14ac:dyDescent="0.25">
      <c r="B28" s="4">
        <v>19</v>
      </c>
      <c r="C28" s="23" t="s">
        <v>66</v>
      </c>
      <c r="D28" s="26">
        <v>31520.47</v>
      </c>
    </row>
    <row r="29" spans="2:4" ht="30" x14ac:dyDescent="0.25">
      <c r="B29" s="4">
        <v>20</v>
      </c>
      <c r="C29" s="9" t="s">
        <v>65</v>
      </c>
      <c r="D29" s="27">
        <f>SUM(D26:D28)</f>
        <v>48933.79</v>
      </c>
    </row>
    <row r="30" spans="2:4" ht="30" x14ac:dyDescent="0.25">
      <c r="B30" s="5">
        <v>21</v>
      </c>
      <c r="C30" s="20" t="s">
        <v>64</v>
      </c>
      <c r="D30" s="26">
        <f>D29-D25</f>
        <v>33359.65</v>
      </c>
    </row>
    <row r="31" spans="2:4" x14ac:dyDescent="0.25">
      <c r="B31" s="15"/>
      <c r="C31" s="15"/>
      <c r="D31" s="14"/>
    </row>
    <row r="32" spans="2:4" x14ac:dyDescent="0.25">
      <c r="B32" s="13"/>
      <c r="C32" s="21" t="s">
        <v>15</v>
      </c>
      <c r="D32" s="14"/>
    </row>
    <row r="33" spans="2:4" ht="15.75" customHeight="1" x14ac:dyDescent="0.25">
      <c r="B33" s="13"/>
      <c r="D33" s="14"/>
    </row>
    <row r="34" spans="2:4" ht="60" x14ac:dyDescent="0.25">
      <c r="B34" s="17">
        <v>22</v>
      </c>
      <c r="C34" s="10" t="s">
        <v>63</v>
      </c>
      <c r="D34" s="11">
        <v>10449.17</v>
      </c>
    </row>
    <row r="35" spans="2:4" ht="30" x14ac:dyDescent="0.25">
      <c r="B35" s="12">
        <v>23</v>
      </c>
      <c r="C35" s="7" t="s">
        <v>24</v>
      </c>
      <c r="D35" s="11">
        <f>D34-2349.73-(-39.1)-137.16</f>
        <v>8001.380000000001</v>
      </c>
    </row>
    <row r="38" spans="2:4" x14ac:dyDescent="0.25">
      <c r="C38" t="s">
        <v>16</v>
      </c>
      <c r="D38" t="s">
        <v>17</v>
      </c>
    </row>
  </sheetData>
  <printOptions horizontalCentered="1"/>
  <pageMargins left="0" right="0" top="0" bottom="0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8"/>
  <sheetViews>
    <sheetView topLeftCell="A19" workbookViewId="0">
      <selection activeCell="D36" sqref="D36"/>
    </sheetView>
  </sheetViews>
  <sheetFormatPr defaultRowHeight="15" x14ac:dyDescent="0.25"/>
  <cols>
    <col min="1" max="1" width="4.7109375" customWidth="1"/>
    <col min="2" max="2" width="5.28515625" customWidth="1"/>
    <col min="3" max="3" width="65.5703125" customWidth="1"/>
    <col min="4" max="4" width="24" customWidth="1"/>
  </cols>
  <sheetData>
    <row r="1" spans="2:4" x14ac:dyDescent="0.25">
      <c r="C1" s="22" t="s">
        <v>0</v>
      </c>
    </row>
    <row r="2" spans="2:4" x14ac:dyDescent="0.25">
      <c r="C2" s="22" t="s">
        <v>1</v>
      </c>
    </row>
    <row r="3" spans="2:4" x14ac:dyDescent="0.25">
      <c r="C3" s="6" t="s">
        <v>2</v>
      </c>
      <c r="D3" s="2" t="s">
        <v>18</v>
      </c>
    </row>
    <row r="4" spans="2:4" x14ac:dyDescent="0.25">
      <c r="C4" s="6"/>
      <c r="D4" s="2" t="s">
        <v>46</v>
      </c>
    </row>
    <row r="5" spans="2:4" x14ac:dyDescent="0.25">
      <c r="C5" s="6" t="s">
        <v>3</v>
      </c>
      <c r="D5" s="4" t="s">
        <v>62</v>
      </c>
    </row>
    <row r="6" spans="2:4" x14ac:dyDescent="0.25">
      <c r="C6" s="6" t="s">
        <v>4</v>
      </c>
      <c r="D6" s="4" t="s">
        <v>5</v>
      </c>
    </row>
    <row r="8" spans="2:4" ht="27" customHeight="1" x14ac:dyDescent="0.25">
      <c r="B8" s="5" t="s">
        <v>6</v>
      </c>
      <c r="C8" s="12" t="s">
        <v>7</v>
      </c>
      <c r="D8" s="4" t="s">
        <v>8</v>
      </c>
    </row>
    <row r="9" spans="2:4" x14ac:dyDescent="0.25">
      <c r="B9" s="4"/>
      <c r="C9" s="8" t="s">
        <v>9</v>
      </c>
      <c r="D9" s="25"/>
    </row>
    <row r="10" spans="2:4" x14ac:dyDescent="0.25">
      <c r="B10" s="4">
        <v>1</v>
      </c>
      <c r="C10" s="1" t="s">
        <v>10</v>
      </c>
      <c r="D10" s="26"/>
    </row>
    <row r="11" spans="2:4" x14ac:dyDescent="0.25">
      <c r="B11" s="4">
        <v>2</v>
      </c>
      <c r="C11" s="1" t="s">
        <v>26</v>
      </c>
      <c r="D11" s="26">
        <v>1701.69</v>
      </c>
    </row>
    <row r="12" spans="2:4" x14ac:dyDescent="0.25">
      <c r="B12" s="4">
        <v>3</v>
      </c>
      <c r="C12" s="1" t="s">
        <v>27</v>
      </c>
      <c r="D12" s="26">
        <v>333.56</v>
      </c>
    </row>
    <row r="13" spans="2:4" x14ac:dyDescent="0.25">
      <c r="B13" s="4">
        <v>4</v>
      </c>
      <c r="C13" s="1" t="s">
        <v>28</v>
      </c>
      <c r="D13" s="26"/>
    </row>
    <row r="14" spans="2:4" x14ac:dyDescent="0.25">
      <c r="B14" s="4">
        <v>5</v>
      </c>
      <c r="C14" s="1" t="s">
        <v>29</v>
      </c>
      <c r="D14" s="26"/>
    </row>
    <row r="15" spans="2:4" x14ac:dyDescent="0.25">
      <c r="B15" s="4">
        <v>6</v>
      </c>
      <c r="C15" s="1" t="s">
        <v>30</v>
      </c>
      <c r="D15" s="26"/>
    </row>
    <row r="16" spans="2:4" x14ac:dyDescent="0.25">
      <c r="B16" s="4">
        <v>7</v>
      </c>
      <c r="C16" s="1" t="s">
        <v>11</v>
      </c>
      <c r="D16" s="26"/>
    </row>
    <row r="17" spans="2:4" x14ac:dyDescent="0.25">
      <c r="B17" s="4">
        <v>8</v>
      </c>
      <c r="C17" s="1" t="s">
        <v>12</v>
      </c>
      <c r="D17" s="26"/>
    </row>
    <row r="18" spans="2:4" x14ac:dyDescent="0.25">
      <c r="B18" s="4">
        <v>9</v>
      </c>
      <c r="C18" s="1" t="s">
        <v>13</v>
      </c>
      <c r="D18" s="26"/>
    </row>
    <row r="19" spans="2:4" x14ac:dyDescent="0.25">
      <c r="B19" s="4">
        <v>10</v>
      </c>
      <c r="C19" s="1" t="s">
        <v>31</v>
      </c>
      <c r="D19" s="26">
        <v>802.19</v>
      </c>
    </row>
    <row r="20" spans="2:4" x14ac:dyDescent="0.25">
      <c r="B20" s="4">
        <v>11</v>
      </c>
      <c r="C20" s="1" t="s">
        <v>32</v>
      </c>
      <c r="D20" s="26"/>
    </row>
    <row r="21" spans="2:4" x14ac:dyDescent="0.25">
      <c r="B21" s="4">
        <v>12</v>
      </c>
      <c r="C21" s="1" t="s">
        <v>21</v>
      </c>
      <c r="D21" s="26"/>
    </row>
    <row r="22" spans="2:4" x14ac:dyDescent="0.25">
      <c r="B22" s="4">
        <v>13</v>
      </c>
      <c r="C22" s="1" t="s">
        <v>22</v>
      </c>
      <c r="D22" s="26">
        <v>102.96</v>
      </c>
    </row>
    <row r="23" spans="2:4" x14ac:dyDescent="0.25">
      <c r="B23" s="4">
        <v>14</v>
      </c>
      <c r="C23" s="1" t="s">
        <v>23</v>
      </c>
      <c r="D23" s="26">
        <v>7272.08</v>
      </c>
    </row>
    <row r="24" spans="2:4" x14ac:dyDescent="0.25">
      <c r="B24" s="4">
        <v>15</v>
      </c>
      <c r="C24" s="1" t="s">
        <v>39</v>
      </c>
      <c r="D24" s="26">
        <v>1330.75</v>
      </c>
    </row>
    <row r="25" spans="2:4" x14ac:dyDescent="0.25">
      <c r="B25" s="5">
        <v>16</v>
      </c>
      <c r="C25" s="18" t="s">
        <v>14</v>
      </c>
      <c r="D25" s="27">
        <f>SUM(D10:D24)</f>
        <v>11543.23</v>
      </c>
    </row>
    <row r="26" spans="2:4" ht="30" x14ac:dyDescent="0.25">
      <c r="B26" s="4">
        <v>17</v>
      </c>
      <c r="C26" s="7" t="s">
        <v>68</v>
      </c>
      <c r="D26" s="26">
        <v>29980.92</v>
      </c>
    </row>
    <row r="27" spans="2:4" x14ac:dyDescent="0.25">
      <c r="B27" s="4">
        <v>18</v>
      </c>
      <c r="C27" s="7" t="s">
        <v>67</v>
      </c>
      <c r="D27" s="26"/>
    </row>
    <row r="28" spans="2:4" x14ac:dyDescent="0.25">
      <c r="B28" s="4">
        <v>19</v>
      </c>
      <c r="C28" s="23" t="s">
        <v>66</v>
      </c>
      <c r="D28" s="26">
        <v>71189.91</v>
      </c>
    </row>
    <row r="29" spans="2:4" ht="30" x14ac:dyDescent="0.25">
      <c r="B29" s="4">
        <v>20</v>
      </c>
      <c r="C29" s="9" t="s">
        <v>65</v>
      </c>
      <c r="D29" s="27">
        <f>SUM(D26:D28)</f>
        <v>101170.83</v>
      </c>
    </row>
    <row r="30" spans="2:4" ht="30" x14ac:dyDescent="0.25">
      <c r="B30" s="5">
        <v>21</v>
      </c>
      <c r="C30" s="20" t="s">
        <v>64</v>
      </c>
      <c r="D30" s="26">
        <f>D29-D25</f>
        <v>89627.6</v>
      </c>
    </row>
    <row r="31" spans="2:4" x14ac:dyDescent="0.25">
      <c r="B31" s="15"/>
      <c r="C31" s="15"/>
      <c r="D31" s="14"/>
    </row>
    <row r="32" spans="2:4" x14ac:dyDescent="0.25">
      <c r="B32" s="13"/>
      <c r="C32" s="21" t="s">
        <v>15</v>
      </c>
      <c r="D32" s="14"/>
    </row>
    <row r="33" spans="2:4" ht="17.25" customHeight="1" x14ac:dyDescent="0.25">
      <c r="B33" s="13"/>
      <c r="D33" s="14"/>
    </row>
    <row r="34" spans="2:4" ht="60" x14ac:dyDescent="0.25">
      <c r="B34" s="17">
        <v>22</v>
      </c>
      <c r="C34" s="10" t="s">
        <v>63</v>
      </c>
      <c r="D34" s="11">
        <v>7407.2</v>
      </c>
    </row>
    <row r="35" spans="2:4" ht="30" x14ac:dyDescent="0.25">
      <c r="B35" s="12">
        <v>23</v>
      </c>
      <c r="C35" s="7" t="s">
        <v>24</v>
      </c>
      <c r="D35" s="11">
        <f>D34-2656.68</f>
        <v>4750.5200000000004</v>
      </c>
    </row>
    <row r="38" spans="2:4" x14ac:dyDescent="0.25">
      <c r="C38" t="s">
        <v>16</v>
      </c>
      <c r="D38" t="s">
        <v>17</v>
      </c>
    </row>
  </sheetData>
  <printOptions horizontalCentered="1"/>
  <pageMargins left="0" right="0" top="0" bottom="0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8"/>
  <sheetViews>
    <sheetView topLeftCell="A16" workbookViewId="0">
      <selection activeCell="D36" sqref="D36"/>
    </sheetView>
  </sheetViews>
  <sheetFormatPr defaultRowHeight="15" x14ac:dyDescent="0.25"/>
  <cols>
    <col min="1" max="1" width="4.28515625" customWidth="1"/>
    <col min="2" max="2" width="5" customWidth="1"/>
    <col min="3" max="3" width="64.85546875" customWidth="1"/>
    <col min="4" max="4" width="23.42578125" customWidth="1"/>
  </cols>
  <sheetData>
    <row r="1" spans="2:4" x14ac:dyDescent="0.25">
      <c r="C1" s="22" t="s">
        <v>0</v>
      </c>
    </row>
    <row r="2" spans="2:4" x14ac:dyDescent="0.25">
      <c r="C2" s="22" t="s">
        <v>1</v>
      </c>
    </row>
    <row r="3" spans="2:4" x14ac:dyDescent="0.25">
      <c r="C3" s="6" t="s">
        <v>2</v>
      </c>
      <c r="D3" s="2" t="s">
        <v>20</v>
      </c>
    </row>
    <row r="4" spans="2:4" x14ac:dyDescent="0.25">
      <c r="C4" s="6"/>
      <c r="D4" s="2" t="s">
        <v>47</v>
      </c>
    </row>
    <row r="5" spans="2:4" x14ac:dyDescent="0.25">
      <c r="C5" s="6" t="s">
        <v>3</v>
      </c>
      <c r="D5" s="4" t="s">
        <v>62</v>
      </c>
    </row>
    <row r="6" spans="2:4" x14ac:dyDescent="0.25">
      <c r="C6" s="6" t="s">
        <v>4</v>
      </c>
      <c r="D6" s="4" t="s">
        <v>5</v>
      </c>
    </row>
    <row r="8" spans="2:4" ht="28.5" customHeight="1" x14ac:dyDescent="0.25">
      <c r="B8" s="5" t="s">
        <v>6</v>
      </c>
      <c r="C8" s="12" t="s">
        <v>7</v>
      </c>
      <c r="D8" s="4" t="s">
        <v>8</v>
      </c>
    </row>
    <row r="9" spans="2:4" x14ac:dyDescent="0.25">
      <c r="B9" s="4"/>
      <c r="C9" s="8" t="s">
        <v>9</v>
      </c>
      <c r="D9" s="25"/>
    </row>
    <row r="10" spans="2:4" x14ac:dyDescent="0.25">
      <c r="B10" s="4">
        <v>1</v>
      </c>
      <c r="C10" s="1" t="s">
        <v>10</v>
      </c>
      <c r="D10" s="26"/>
    </row>
    <row r="11" spans="2:4" x14ac:dyDescent="0.25">
      <c r="B11" s="4">
        <v>2</v>
      </c>
      <c r="C11" s="1" t="s">
        <v>26</v>
      </c>
      <c r="D11" s="26">
        <v>929.66</v>
      </c>
    </row>
    <row r="12" spans="2:4" x14ac:dyDescent="0.25">
      <c r="B12" s="4">
        <v>3</v>
      </c>
      <c r="C12" s="1" t="s">
        <v>27</v>
      </c>
      <c r="D12" s="26">
        <v>6429.7</v>
      </c>
    </row>
    <row r="13" spans="2:4" x14ac:dyDescent="0.25">
      <c r="B13" s="4">
        <v>4</v>
      </c>
      <c r="C13" s="1" t="s">
        <v>28</v>
      </c>
      <c r="D13" s="26">
        <v>62.06</v>
      </c>
    </row>
    <row r="14" spans="2:4" x14ac:dyDescent="0.25">
      <c r="B14" s="4">
        <v>5</v>
      </c>
      <c r="C14" s="1" t="s">
        <v>29</v>
      </c>
      <c r="D14" s="26"/>
    </row>
    <row r="15" spans="2:4" x14ac:dyDescent="0.25">
      <c r="B15" s="4">
        <v>6</v>
      </c>
      <c r="C15" s="1" t="s">
        <v>30</v>
      </c>
      <c r="D15" s="26">
        <f>2306.71+496.55</f>
        <v>2803.26</v>
      </c>
    </row>
    <row r="16" spans="2:4" x14ac:dyDescent="0.25">
      <c r="B16" s="4">
        <v>7</v>
      </c>
      <c r="C16" s="1" t="s">
        <v>11</v>
      </c>
      <c r="D16" s="26"/>
    </row>
    <row r="17" spans="2:4" x14ac:dyDescent="0.25">
      <c r="B17" s="4">
        <v>8</v>
      </c>
      <c r="C17" s="1" t="s">
        <v>12</v>
      </c>
      <c r="D17" s="26"/>
    </row>
    <row r="18" spans="2:4" x14ac:dyDescent="0.25">
      <c r="B18" s="4">
        <v>9</v>
      </c>
      <c r="C18" s="1" t="s">
        <v>13</v>
      </c>
      <c r="D18" s="26"/>
    </row>
    <row r="19" spans="2:4" x14ac:dyDescent="0.25">
      <c r="B19" s="4">
        <v>10</v>
      </c>
      <c r="C19" s="1" t="s">
        <v>31</v>
      </c>
      <c r="D19" s="26">
        <v>1509.75</v>
      </c>
    </row>
    <row r="20" spans="2:4" x14ac:dyDescent="0.25">
      <c r="B20" s="4">
        <v>11</v>
      </c>
      <c r="C20" s="1" t="s">
        <v>32</v>
      </c>
      <c r="D20" s="26">
        <v>0</v>
      </c>
    </row>
    <row r="21" spans="2:4" x14ac:dyDescent="0.25">
      <c r="B21" s="4">
        <v>12</v>
      </c>
      <c r="C21" s="1" t="s">
        <v>21</v>
      </c>
      <c r="D21" s="26"/>
    </row>
    <row r="22" spans="2:4" x14ac:dyDescent="0.25">
      <c r="B22" s="4">
        <v>13</v>
      </c>
      <c r="C22" s="1" t="s">
        <v>22</v>
      </c>
      <c r="D22" s="26">
        <v>34.32</v>
      </c>
    </row>
    <row r="23" spans="2:4" x14ac:dyDescent="0.25">
      <c r="B23" s="4">
        <v>14</v>
      </c>
      <c r="C23" s="1" t="s">
        <v>23</v>
      </c>
      <c r="D23" s="26">
        <v>3622.06</v>
      </c>
    </row>
    <row r="24" spans="2:4" x14ac:dyDescent="0.25">
      <c r="B24" s="4">
        <v>15</v>
      </c>
      <c r="C24" s="1" t="s">
        <v>39</v>
      </c>
      <c r="D24" s="26">
        <v>696.26</v>
      </c>
    </row>
    <row r="25" spans="2:4" x14ac:dyDescent="0.25">
      <c r="B25" s="5">
        <v>16</v>
      </c>
      <c r="C25" s="18" t="s">
        <v>14</v>
      </c>
      <c r="D25" s="27">
        <f>SUM(D10:D24)</f>
        <v>16087.07</v>
      </c>
    </row>
    <row r="26" spans="2:4" ht="30" x14ac:dyDescent="0.25">
      <c r="B26" s="4">
        <v>17</v>
      </c>
      <c r="C26" s="7" t="s">
        <v>68</v>
      </c>
      <c r="D26" s="26">
        <v>15466.08</v>
      </c>
    </row>
    <row r="27" spans="2:4" x14ac:dyDescent="0.25">
      <c r="B27" s="4">
        <v>18</v>
      </c>
      <c r="C27" s="7" t="s">
        <v>67</v>
      </c>
      <c r="D27" s="26"/>
    </row>
    <row r="28" spans="2:4" x14ac:dyDescent="0.25">
      <c r="B28" s="4">
        <v>19</v>
      </c>
      <c r="C28" s="23" t="s">
        <v>66</v>
      </c>
      <c r="D28" s="26">
        <v>-162924.24</v>
      </c>
    </row>
    <row r="29" spans="2:4" ht="30" x14ac:dyDescent="0.25">
      <c r="B29" s="4">
        <v>20</v>
      </c>
      <c r="C29" s="9" t="s">
        <v>65</v>
      </c>
      <c r="D29" s="27">
        <f>SUM(D26:D28)</f>
        <v>-147458.16</v>
      </c>
    </row>
    <row r="30" spans="2:4" ht="30" x14ac:dyDescent="0.25">
      <c r="B30" s="5">
        <v>21</v>
      </c>
      <c r="C30" s="20" t="s">
        <v>64</v>
      </c>
      <c r="D30" s="26">
        <f>D29-D25</f>
        <v>-163545.23000000001</v>
      </c>
    </row>
    <row r="31" spans="2:4" x14ac:dyDescent="0.25">
      <c r="B31" s="15"/>
      <c r="C31" s="15"/>
      <c r="D31" s="14"/>
    </row>
    <row r="32" spans="2:4" x14ac:dyDescent="0.25">
      <c r="B32" s="13"/>
      <c r="C32" s="21" t="s">
        <v>15</v>
      </c>
      <c r="D32" s="14"/>
    </row>
    <row r="33" spans="2:4" ht="16.5" customHeight="1" x14ac:dyDescent="0.25">
      <c r="B33" s="13"/>
      <c r="D33" s="14"/>
    </row>
    <row r="34" spans="2:4" ht="60" x14ac:dyDescent="0.25">
      <c r="B34" s="17">
        <v>22</v>
      </c>
      <c r="C34" s="10" t="s">
        <v>63</v>
      </c>
      <c r="D34" s="11">
        <v>13226.87</v>
      </c>
    </row>
    <row r="35" spans="2:4" ht="30" x14ac:dyDescent="0.25">
      <c r="B35" s="12">
        <v>23</v>
      </c>
      <c r="C35" s="7" t="s">
        <v>24</v>
      </c>
      <c r="D35" s="11">
        <f>D34-4645.73</f>
        <v>8581.1400000000012</v>
      </c>
    </row>
    <row r="38" spans="2:4" x14ac:dyDescent="0.25">
      <c r="C38" t="s">
        <v>16</v>
      </c>
      <c r="D38" t="s">
        <v>17</v>
      </c>
    </row>
  </sheetData>
  <printOptions horizontalCentered="1"/>
  <pageMargins left="0" right="0" top="0" bottom="0" header="0" footer="0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8"/>
  <sheetViews>
    <sheetView topLeftCell="A16" workbookViewId="0">
      <selection activeCell="D36" sqref="D36"/>
    </sheetView>
  </sheetViews>
  <sheetFormatPr defaultRowHeight="15" x14ac:dyDescent="0.25"/>
  <cols>
    <col min="1" max="1" width="4.28515625" customWidth="1"/>
    <col min="2" max="2" width="5.7109375" customWidth="1"/>
    <col min="3" max="3" width="65.140625" customWidth="1"/>
    <col min="4" max="4" width="24.28515625" customWidth="1"/>
  </cols>
  <sheetData>
    <row r="1" spans="2:4" x14ac:dyDescent="0.25">
      <c r="C1" s="22" t="s">
        <v>0</v>
      </c>
    </row>
    <row r="2" spans="2:4" x14ac:dyDescent="0.25">
      <c r="C2" s="22" t="s">
        <v>1</v>
      </c>
    </row>
    <row r="3" spans="2:4" x14ac:dyDescent="0.25">
      <c r="C3" s="6" t="s">
        <v>2</v>
      </c>
      <c r="D3" s="2" t="s">
        <v>20</v>
      </c>
    </row>
    <row r="4" spans="2:4" x14ac:dyDescent="0.25">
      <c r="C4" s="6"/>
      <c r="D4" s="2" t="s">
        <v>48</v>
      </c>
    </row>
    <row r="5" spans="2:4" x14ac:dyDescent="0.25">
      <c r="C5" s="6" t="s">
        <v>3</v>
      </c>
      <c r="D5" s="4" t="s">
        <v>62</v>
      </c>
    </row>
    <row r="6" spans="2:4" x14ac:dyDescent="0.25">
      <c r="C6" s="6" t="s">
        <v>4</v>
      </c>
      <c r="D6" s="4" t="s">
        <v>5</v>
      </c>
    </row>
    <row r="8" spans="2:4" ht="27" customHeight="1" x14ac:dyDescent="0.25">
      <c r="B8" s="5" t="s">
        <v>6</v>
      </c>
      <c r="C8" s="12" t="s">
        <v>7</v>
      </c>
      <c r="D8" s="4" t="s">
        <v>8</v>
      </c>
    </row>
    <row r="9" spans="2:4" x14ac:dyDescent="0.25">
      <c r="B9" s="4"/>
      <c r="C9" s="8" t="s">
        <v>9</v>
      </c>
      <c r="D9" s="1"/>
    </row>
    <row r="10" spans="2:4" x14ac:dyDescent="0.25">
      <c r="B10" s="4">
        <v>1</v>
      </c>
      <c r="C10" s="1" t="s">
        <v>10</v>
      </c>
      <c r="D10" s="11"/>
    </row>
    <row r="11" spans="2:4" x14ac:dyDescent="0.25">
      <c r="B11" s="4">
        <v>2</v>
      </c>
      <c r="C11" s="1" t="s">
        <v>26</v>
      </c>
      <c r="D11" s="11">
        <v>1151.93</v>
      </c>
    </row>
    <row r="12" spans="2:4" x14ac:dyDescent="0.25">
      <c r="B12" s="4">
        <v>3</v>
      </c>
      <c r="C12" s="1" t="s">
        <v>27</v>
      </c>
      <c r="D12" s="11">
        <v>11564.2</v>
      </c>
    </row>
    <row r="13" spans="2:4" x14ac:dyDescent="0.25">
      <c r="B13" s="4">
        <v>4</v>
      </c>
      <c r="C13" s="1" t="s">
        <v>28</v>
      </c>
      <c r="D13" s="11">
        <v>62.06</v>
      </c>
    </row>
    <row r="14" spans="2:4" x14ac:dyDescent="0.25">
      <c r="B14" s="4">
        <v>5</v>
      </c>
      <c r="C14" s="1" t="s">
        <v>29</v>
      </c>
      <c r="D14" s="11"/>
    </row>
    <row r="15" spans="2:4" x14ac:dyDescent="0.25">
      <c r="B15" s="4">
        <v>6</v>
      </c>
      <c r="C15" s="1" t="s">
        <v>30</v>
      </c>
      <c r="D15" s="11">
        <f>1977.18+636.8</f>
        <v>2613.98</v>
      </c>
    </row>
    <row r="16" spans="2:4" x14ac:dyDescent="0.25">
      <c r="B16" s="4">
        <v>7</v>
      </c>
      <c r="C16" s="1" t="s">
        <v>11</v>
      </c>
      <c r="D16" s="11"/>
    </row>
    <row r="17" spans="2:4" x14ac:dyDescent="0.25">
      <c r="B17" s="4">
        <v>8</v>
      </c>
      <c r="C17" s="1" t="s">
        <v>12</v>
      </c>
      <c r="D17" s="11"/>
    </row>
    <row r="18" spans="2:4" x14ac:dyDescent="0.25">
      <c r="B18" s="4">
        <v>9</v>
      </c>
      <c r="C18" s="1" t="s">
        <v>13</v>
      </c>
      <c r="D18" s="11"/>
    </row>
    <row r="19" spans="2:4" x14ac:dyDescent="0.25">
      <c r="B19" s="4">
        <v>10</v>
      </c>
      <c r="C19" s="1" t="s">
        <v>31</v>
      </c>
      <c r="D19" s="11">
        <v>1135.46</v>
      </c>
    </row>
    <row r="20" spans="2:4" x14ac:dyDescent="0.25">
      <c r="B20" s="4">
        <v>11</v>
      </c>
      <c r="C20" s="1" t="s">
        <v>32</v>
      </c>
      <c r="D20" s="11"/>
    </row>
    <row r="21" spans="2:4" x14ac:dyDescent="0.25">
      <c r="B21" s="4">
        <v>12</v>
      </c>
      <c r="C21" s="1" t="s">
        <v>21</v>
      </c>
      <c r="D21" s="11"/>
    </row>
    <row r="22" spans="2:4" x14ac:dyDescent="0.25">
      <c r="B22" s="4">
        <v>13</v>
      </c>
      <c r="C22" s="1" t="s">
        <v>22</v>
      </c>
      <c r="D22" s="11">
        <v>34.33</v>
      </c>
    </row>
    <row r="23" spans="2:4" x14ac:dyDescent="0.25">
      <c r="B23" s="4">
        <v>14</v>
      </c>
      <c r="C23" s="1" t="s">
        <v>23</v>
      </c>
      <c r="D23" s="11">
        <v>3654.01</v>
      </c>
    </row>
    <row r="24" spans="2:4" x14ac:dyDescent="0.25">
      <c r="B24" s="4">
        <v>15</v>
      </c>
      <c r="C24" s="1" t="s">
        <v>39</v>
      </c>
      <c r="D24" s="11">
        <v>399.25</v>
      </c>
    </row>
    <row r="25" spans="2:4" x14ac:dyDescent="0.25">
      <c r="B25" s="5">
        <v>16</v>
      </c>
      <c r="C25" s="18" t="s">
        <v>14</v>
      </c>
      <c r="D25" s="19">
        <f>SUM(D10:D24)</f>
        <v>20615.22</v>
      </c>
    </row>
    <row r="26" spans="2:4" ht="30" x14ac:dyDescent="0.25">
      <c r="B26" s="4">
        <v>17</v>
      </c>
      <c r="C26" s="7" t="s">
        <v>68</v>
      </c>
      <c r="D26" s="11">
        <v>15602.52</v>
      </c>
    </row>
    <row r="27" spans="2:4" x14ac:dyDescent="0.25">
      <c r="B27" s="4">
        <v>18</v>
      </c>
      <c r="C27" s="7" t="s">
        <v>67</v>
      </c>
      <c r="D27" s="11"/>
    </row>
    <row r="28" spans="2:4" x14ac:dyDescent="0.25">
      <c r="B28" s="4">
        <v>19</v>
      </c>
      <c r="C28" s="23" t="s">
        <v>66</v>
      </c>
      <c r="D28" s="11">
        <v>-5064.32</v>
      </c>
    </row>
    <row r="29" spans="2:4" ht="30" x14ac:dyDescent="0.25">
      <c r="B29" s="4">
        <v>20</v>
      </c>
      <c r="C29" s="9" t="s">
        <v>65</v>
      </c>
      <c r="D29" s="19">
        <f>SUM(D26:D28)</f>
        <v>10538.2</v>
      </c>
    </row>
    <row r="30" spans="2:4" ht="30" x14ac:dyDescent="0.25">
      <c r="B30" s="5">
        <v>21</v>
      </c>
      <c r="C30" s="20" t="s">
        <v>64</v>
      </c>
      <c r="D30" s="11">
        <f>D29-D25</f>
        <v>-10077.02</v>
      </c>
    </row>
    <row r="31" spans="2:4" x14ac:dyDescent="0.25">
      <c r="B31" s="15"/>
      <c r="C31" s="15"/>
      <c r="D31" s="14"/>
    </row>
    <row r="32" spans="2:4" x14ac:dyDescent="0.25">
      <c r="B32" s="13"/>
      <c r="C32" s="21" t="s">
        <v>15</v>
      </c>
      <c r="D32" s="14"/>
    </row>
    <row r="33" spans="2:4" x14ac:dyDescent="0.25">
      <c r="B33" s="13"/>
      <c r="D33" s="14"/>
    </row>
    <row r="34" spans="2:4" ht="60" x14ac:dyDescent="0.25">
      <c r="B34" s="17">
        <v>22</v>
      </c>
      <c r="C34" s="10" t="s">
        <v>63</v>
      </c>
      <c r="D34" s="11">
        <v>93768.88</v>
      </c>
    </row>
    <row r="35" spans="2:4" ht="30" x14ac:dyDescent="0.25">
      <c r="B35" s="12">
        <v>23</v>
      </c>
      <c r="C35" s="7" t="s">
        <v>24</v>
      </c>
      <c r="D35" s="11">
        <f>D34-5907.92</f>
        <v>87860.96</v>
      </c>
    </row>
    <row r="38" spans="2:4" x14ac:dyDescent="0.25">
      <c r="C38" t="s">
        <v>16</v>
      </c>
      <c r="D38" t="s">
        <v>17</v>
      </c>
    </row>
  </sheetData>
  <pageMargins left="0" right="0" top="0" bottom="0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8"/>
  <sheetViews>
    <sheetView topLeftCell="A16" workbookViewId="0">
      <selection activeCell="D36" sqref="D36"/>
    </sheetView>
  </sheetViews>
  <sheetFormatPr defaultRowHeight="15" x14ac:dyDescent="0.25"/>
  <cols>
    <col min="1" max="1" width="3.7109375" customWidth="1"/>
    <col min="2" max="2" width="4.85546875" customWidth="1"/>
    <col min="3" max="3" width="65.140625" customWidth="1"/>
    <col min="4" max="4" width="24" customWidth="1"/>
  </cols>
  <sheetData>
    <row r="1" spans="2:4" x14ac:dyDescent="0.25">
      <c r="C1" s="22" t="s">
        <v>0</v>
      </c>
    </row>
    <row r="2" spans="2:4" x14ac:dyDescent="0.25">
      <c r="C2" s="22" t="s">
        <v>1</v>
      </c>
    </row>
    <row r="3" spans="2:4" x14ac:dyDescent="0.25">
      <c r="C3" s="6" t="s">
        <v>2</v>
      </c>
      <c r="D3" s="2" t="s">
        <v>20</v>
      </c>
    </row>
    <row r="4" spans="2:4" x14ac:dyDescent="0.25">
      <c r="C4" s="6"/>
      <c r="D4" s="2" t="s">
        <v>49</v>
      </c>
    </row>
    <row r="5" spans="2:4" x14ac:dyDescent="0.25">
      <c r="C5" s="6" t="s">
        <v>3</v>
      </c>
      <c r="D5" s="4" t="s">
        <v>62</v>
      </c>
    </row>
    <row r="6" spans="2:4" x14ac:dyDescent="0.25">
      <c r="C6" s="6" t="s">
        <v>4</v>
      </c>
      <c r="D6" s="4" t="s">
        <v>5</v>
      </c>
    </row>
    <row r="8" spans="2:4" ht="32.25" customHeight="1" x14ac:dyDescent="0.25">
      <c r="B8" s="5" t="s">
        <v>6</v>
      </c>
      <c r="C8" s="12" t="s">
        <v>7</v>
      </c>
      <c r="D8" s="4" t="s">
        <v>8</v>
      </c>
    </row>
    <row r="9" spans="2:4" x14ac:dyDescent="0.25">
      <c r="B9" s="4"/>
      <c r="C9" s="8" t="s">
        <v>9</v>
      </c>
      <c r="D9" s="25"/>
    </row>
    <row r="10" spans="2:4" x14ac:dyDescent="0.25">
      <c r="B10" s="4">
        <v>1</v>
      </c>
      <c r="C10" s="1" t="s">
        <v>10</v>
      </c>
      <c r="D10" s="26"/>
    </row>
    <row r="11" spans="2:4" x14ac:dyDescent="0.25">
      <c r="B11" s="4">
        <v>2</v>
      </c>
      <c r="C11" s="1" t="s">
        <v>26</v>
      </c>
      <c r="D11" s="26">
        <v>1405.77</v>
      </c>
    </row>
    <row r="12" spans="2:4" x14ac:dyDescent="0.25">
      <c r="B12" s="4">
        <v>3</v>
      </c>
      <c r="C12" s="1" t="s">
        <v>27</v>
      </c>
      <c r="D12" s="26">
        <v>11127.84</v>
      </c>
    </row>
    <row r="13" spans="2:4" x14ac:dyDescent="0.25">
      <c r="B13" s="4">
        <v>4</v>
      </c>
      <c r="C13" s="1" t="s">
        <v>28</v>
      </c>
      <c r="D13" s="26">
        <v>62.06</v>
      </c>
    </row>
    <row r="14" spans="2:4" x14ac:dyDescent="0.25">
      <c r="B14" s="4">
        <v>5</v>
      </c>
      <c r="C14" s="1" t="s">
        <v>29</v>
      </c>
      <c r="D14" s="26"/>
    </row>
    <row r="15" spans="2:4" x14ac:dyDescent="0.25">
      <c r="B15" s="4">
        <v>6</v>
      </c>
      <c r="C15" s="1" t="s">
        <v>30</v>
      </c>
      <c r="D15" s="26">
        <f>2306.71+636.8</f>
        <v>2943.51</v>
      </c>
    </row>
    <row r="16" spans="2:4" x14ac:dyDescent="0.25">
      <c r="B16" s="4">
        <v>7</v>
      </c>
      <c r="C16" s="1" t="s">
        <v>11</v>
      </c>
      <c r="D16" s="26"/>
    </row>
    <row r="17" spans="2:4" x14ac:dyDescent="0.25">
      <c r="B17" s="4">
        <v>8</v>
      </c>
      <c r="C17" s="1" t="s">
        <v>12</v>
      </c>
      <c r="D17" s="26"/>
    </row>
    <row r="18" spans="2:4" x14ac:dyDescent="0.25">
      <c r="B18" s="4">
        <v>9</v>
      </c>
      <c r="C18" s="1" t="s">
        <v>13</v>
      </c>
      <c r="D18" s="26"/>
    </row>
    <row r="19" spans="2:4" x14ac:dyDescent="0.25">
      <c r="B19" s="4">
        <v>10</v>
      </c>
      <c r="C19" s="1" t="s">
        <v>31</v>
      </c>
      <c r="D19" s="26">
        <v>2808.14</v>
      </c>
    </row>
    <row r="20" spans="2:4" x14ac:dyDescent="0.25">
      <c r="B20" s="4">
        <v>11</v>
      </c>
      <c r="C20" s="1" t="s">
        <v>32</v>
      </c>
      <c r="D20" s="26"/>
    </row>
    <row r="21" spans="2:4" x14ac:dyDescent="0.25">
      <c r="B21" s="4">
        <v>12</v>
      </c>
      <c r="C21" s="1" t="s">
        <v>21</v>
      </c>
      <c r="D21" s="26"/>
    </row>
    <row r="22" spans="2:4" x14ac:dyDescent="0.25">
      <c r="B22" s="4">
        <v>13</v>
      </c>
      <c r="C22" s="1" t="s">
        <v>22</v>
      </c>
      <c r="D22" s="26">
        <v>34.32</v>
      </c>
    </row>
    <row r="23" spans="2:4" x14ac:dyDescent="0.25">
      <c r="B23" s="4">
        <v>14</v>
      </c>
      <c r="C23" s="1" t="s">
        <v>23</v>
      </c>
      <c r="D23" s="26">
        <v>5822.46</v>
      </c>
    </row>
    <row r="24" spans="2:4" x14ac:dyDescent="0.25">
      <c r="B24" s="4">
        <v>15</v>
      </c>
      <c r="C24" s="1" t="s">
        <v>39</v>
      </c>
      <c r="D24" s="26">
        <v>1135.23</v>
      </c>
    </row>
    <row r="25" spans="2:4" x14ac:dyDescent="0.25">
      <c r="B25" s="5">
        <v>16</v>
      </c>
      <c r="C25" s="18" t="s">
        <v>14</v>
      </c>
      <c r="D25" s="27">
        <f>SUM(D10:D24)</f>
        <v>25339.329999999998</v>
      </c>
    </row>
    <row r="26" spans="2:4" ht="30" x14ac:dyDescent="0.25">
      <c r="B26" s="4">
        <v>17</v>
      </c>
      <c r="C26" s="7" t="s">
        <v>68</v>
      </c>
      <c r="D26" s="26">
        <v>23637.119999999999</v>
      </c>
    </row>
    <row r="27" spans="2:4" x14ac:dyDescent="0.25">
      <c r="B27" s="4">
        <v>18</v>
      </c>
      <c r="C27" s="7" t="s">
        <v>67</v>
      </c>
      <c r="D27" s="26"/>
    </row>
    <row r="28" spans="2:4" x14ac:dyDescent="0.25">
      <c r="B28" s="4">
        <v>19</v>
      </c>
      <c r="C28" s="23" t="s">
        <v>66</v>
      </c>
      <c r="D28" s="26">
        <v>23018.22</v>
      </c>
    </row>
    <row r="29" spans="2:4" ht="30" x14ac:dyDescent="0.25">
      <c r="B29" s="4">
        <v>20</v>
      </c>
      <c r="C29" s="9" t="s">
        <v>65</v>
      </c>
      <c r="D29" s="27">
        <f>SUM(D26:D28)</f>
        <v>46655.34</v>
      </c>
    </row>
    <row r="30" spans="2:4" ht="30" x14ac:dyDescent="0.25">
      <c r="B30" s="5">
        <v>21</v>
      </c>
      <c r="C30" s="20" t="s">
        <v>64</v>
      </c>
      <c r="D30" s="26">
        <f>D29-D25</f>
        <v>21316.01</v>
      </c>
    </row>
    <row r="31" spans="2:4" x14ac:dyDescent="0.25">
      <c r="B31" s="15"/>
      <c r="C31" s="15"/>
      <c r="D31" s="14"/>
    </row>
    <row r="32" spans="2:4" x14ac:dyDescent="0.25">
      <c r="B32" s="13"/>
      <c r="C32" s="21" t="s">
        <v>15</v>
      </c>
      <c r="D32" s="14"/>
    </row>
    <row r="33" spans="2:4" x14ac:dyDescent="0.25">
      <c r="B33" s="13"/>
      <c r="D33" s="14"/>
    </row>
    <row r="34" spans="2:4" ht="60" x14ac:dyDescent="0.25">
      <c r="B34" s="17">
        <v>22</v>
      </c>
      <c r="C34" s="10" t="s">
        <v>63</v>
      </c>
      <c r="D34" s="11">
        <v>7218.07</v>
      </c>
    </row>
    <row r="35" spans="2:4" ht="30" x14ac:dyDescent="0.25">
      <c r="B35" s="12">
        <v>23</v>
      </c>
      <c r="C35" s="7" t="s">
        <v>24</v>
      </c>
      <c r="D35" s="11">
        <v>0</v>
      </c>
    </row>
    <row r="38" spans="2:4" x14ac:dyDescent="0.25">
      <c r="C38" t="s">
        <v>16</v>
      </c>
      <c r="D38" t="s">
        <v>17</v>
      </c>
    </row>
  </sheetData>
  <printOptions horizontalCentered="1"/>
  <pageMargins left="0" right="0" top="0" bottom="0" header="0" footer="0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8"/>
  <sheetViews>
    <sheetView topLeftCell="A22" workbookViewId="0">
      <selection activeCell="D36" sqref="D36"/>
    </sheetView>
  </sheetViews>
  <sheetFormatPr defaultRowHeight="15" x14ac:dyDescent="0.25"/>
  <cols>
    <col min="1" max="1" width="5" customWidth="1"/>
    <col min="2" max="2" width="5.140625" customWidth="1"/>
    <col min="3" max="3" width="65.28515625" customWidth="1"/>
    <col min="4" max="4" width="25" customWidth="1"/>
  </cols>
  <sheetData>
    <row r="1" spans="2:4" x14ac:dyDescent="0.25">
      <c r="C1" s="22" t="s">
        <v>0</v>
      </c>
    </row>
    <row r="2" spans="2:4" x14ac:dyDescent="0.25">
      <c r="C2" s="22" t="s">
        <v>1</v>
      </c>
    </row>
    <row r="3" spans="2:4" x14ac:dyDescent="0.25">
      <c r="C3" s="6" t="s">
        <v>2</v>
      </c>
      <c r="D3" s="2" t="s">
        <v>20</v>
      </c>
    </row>
    <row r="4" spans="2:4" x14ac:dyDescent="0.25">
      <c r="C4" s="6"/>
      <c r="D4" s="2" t="s">
        <v>50</v>
      </c>
    </row>
    <row r="5" spans="2:4" x14ac:dyDescent="0.25">
      <c r="C5" s="6" t="s">
        <v>3</v>
      </c>
      <c r="D5" s="4" t="s">
        <v>62</v>
      </c>
    </row>
    <row r="6" spans="2:4" x14ac:dyDescent="0.25">
      <c r="C6" s="6" t="s">
        <v>4</v>
      </c>
      <c r="D6" s="4" t="s">
        <v>5</v>
      </c>
    </row>
    <row r="8" spans="2:4" ht="27" customHeight="1" x14ac:dyDescent="0.25">
      <c r="B8" s="5" t="s">
        <v>6</v>
      </c>
      <c r="C8" s="12" t="s">
        <v>7</v>
      </c>
      <c r="D8" s="4" t="s">
        <v>8</v>
      </c>
    </row>
    <row r="9" spans="2:4" x14ac:dyDescent="0.25">
      <c r="B9" s="4"/>
      <c r="C9" s="8" t="s">
        <v>9</v>
      </c>
      <c r="D9" s="25"/>
    </row>
    <row r="10" spans="2:4" x14ac:dyDescent="0.25">
      <c r="B10" s="4">
        <v>1</v>
      </c>
      <c r="C10" s="1" t="s">
        <v>10</v>
      </c>
      <c r="D10" s="26">
        <v>2112.52</v>
      </c>
    </row>
    <row r="11" spans="2:4" x14ac:dyDescent="0.25">
      <c r="B11" s="4">
        <v>2</v>
      </c>
      <c r="C11" s="1" t="s">
        <v>26</v>
      </c>
      <c r="D11" s="26">
        <v>1176.58</v>
      </c>
    </row>
    <row r="12" spans="2:4" x14ac:dyDescent="0.25">
      <c r="B12" s="4">
        <v>3</v>
      </c>
      <c r="C12" s="1" t="s">
        <v>27</v>
      </c>
      <c r="D12" s="26">
        <v>10499.67</v>
      </c>
    </row>
    <row r="13" spans="2:4" x14ac:dyDescent="0.25">
      <c r="B13" s="4">
        <v>4</v>
      </c>
      <c r="C13" s="1" t="s">
        <v>28</v>
      </c>
      <c r="D13" s="26">
        <v>62.06</v>
      </c>
    </row>
    <row r="14" spans="2:4" x14ac:dyDescent="0.25">
      <c r="B14" s="4">
        <v>5</v>
      </c>
      <c r="C14" s="1" t="s">
        <v>29</v>
      </c>
      <c r="D14" s="26"/>
    </row>
    <row r="15" spans="2:4" x14ac:dyDescent="0.25">
      <c r="B15" s="4">
        <v>6</v>
      </c>
      <c r="C15" s="1" t="s">
        <v>30</v>
      </c>
      <c r="D15" s="26">
        <f>1647.65+344.92</f>
        <v>1992.5700000000002</v>
      </c>
    </row>
    <row r="16" spans="2:4" x14ac:dyDescent="0.25">
      <c r="B16" s="4">
        <v>7</v>
      </c>
      <c r="C16" s="1" t="s">
        <v>11</v>
      </c>
      <c r="D16" s="26"/>
    </row>
    <row r="17" spans="2:4" x14ac:dyDescent="0.25">
      <c r="B17" s="4">
        <v>8</v>
      </c>
      <c r="C17" s="1" t="s">
        <v>12</v>
      </c>
      <c r="D17" s="26"/>
    </row>
    <row r="18" spans="2:4" x14ac:dyDescent="0.25">
      <c r="B18" s="4">
        <v>9</v>
      </c>
      <c r="C18" s="1" t="s">
        <v>13</v>
      </c>
      <c r="D18" s="26"/>
    </row>
    <row r="19" spans="2:4" x14ac:dyDescent="0.25">
      <c r="B19" s="4">
        <v>10</v>
      </c>
      <c r="C19" s="1" t="s">
        <v>31</v>
      </c>
      <c r="D19" s="26">
        <v>2596.6999999999998</v>
      </c>
    </row>
    <row r="20" spans="2:4" x14ac:dyDescent="0.25">
      <c r="B20" s="4">
        <v>11</v>
      </c>
      <c r="C20" s="1" t="s">
        <v>32</v>
      </c>
      <c r="D20" s="26"/>
    </row>
    <row r="21" spans="2:4" x14ac:dyDescent="0.25">
      <c r="B21" s="4">
        <v>12</v>
      </c>
      <c r="C21" s="1" t="s">
        <v>21</v>
      </c>
      <c r="D21" s="26"/>
    </row>
    <row r="22" spans="2:4" x14ac:dyDescent="0.25">
      <c r="B22" s="4">
        <v>13</v>
      </c>
      <c r="C22" s="1" t="s">
        <v>22</v>
      </c>
      <c r="D22" s="26">
        <v>34.33</v>
      </c>
    </row>
    <row r="23" spans="2:4" x14ac:dyDescent="0.25">
      <c r="B23" s="4">
        <v>14</v>
      </c>
      <c r="C23" s="1" t="s">
        <v>23</v>
      </c>
      <c r="D23" s="26">
        <v>5774.54</v>
      </c>
    </row>
    <row r="24" spans="2:4" x14ac:dyDescent="0.25">
      <c r="B24" s="4">
        <v>15</v>
      </c>
      <c r="C24" s="1" t="s">
        <v>39</v>
      </c>
      <c r="D24" s="26">
        <v>1014.21</v>
      </c>
    </row>
    <row r="25" spans="2:4" x14ac:dyDescent="0.25">
      <c r="B25" s="5">
        <v>16</v>
      </c>
      <c r="C25" s="18" t="s">
        <v>14</v>
      </c>
      <c r="D25" s="27">
        <f>SUM(D10:D24)</f>
        <v>25263.18</v>
      </c>
    </row>
    <row r="26" spans="2:4" ht="30" x14ac:dyDescent="0.25">
      <c r="B26" s="4">
        <v>17</v>
      </c>
      <c r="C26" s="7" t="s">
        <v>68</v>
      </c>
      <c r="D26" s="26">
        <v>23442.48</v>
      </c>
    </row>
    <row r="27" spans="2:4" x14ac:dyDescent="0.25">
      <c r="B27" s="4">
        <v>18</v>
      </c>
      <c r="C27" s="7" t="s">
        <v>67</v>
      </c>
      <c r="D27" s="26"/>
    </row>
    <row r="28" spans="2:4" x14ac:dyDescent="0.25">
      <c r="B28" s="4">
        <v>19</v>
      </c>
      <c r="C28" s="23" t="s">
        <v>66</v>
      </c>
      <c r="D28" s="26">
        <v>-16911.64</v>
      </c>
    </row>
    <row r="29" spans="2:4" ht="30" x14ac:dyDescent="0.25">
      <c r="B29" s="4">
        <v>20</v>
      </c>
      <c r="C29" s="9" t="s">
        <v>65</v>
      </c>
      <c r="D29" s="27">
        <f>SUM(D26:D28)</f>
        <v>6530.84</v>
      </c>
    </row>
    <row r="30" spans="2:4" ht="30" x14ac:dyDescent="0.25">
      <c r="B30" s="5">
        <v>21</v>
      </c>
      <c r="C30" s="20" t="s">
        <v>64</v>
      </c>
      <c r="D30" s="26">
        <f>D29-D25</f>
        <v>-18732.34</v>
      </c>
    </row>
    <row r="31" spans="2:4" x14ac:dyDescent="0.25">
      <c r="B31" s="15"/>
      <c r="C31" s="15"/>
      <c r="D31" s="14"/>
    </row>
    <row r="32" spans="2:4" x14ac:dyDescent="0.25">
      <c r="B32" s="13"/>
      <c r="C32" s="21" t="s">
        <v>15</v>
      </c>
      <c r="D32" s="14"/>
    </row>
    <row r="33" spans="2:4" x14ac:dyDescent="0.25">
      <c r="B33" s="13"/>
      <c r="D33" s="14"/>
    </row>
    <row r="34" spans="2:4" ht="60" x14ac:dyDescent="0.25">
      <c r="B34" s="17">
        <v>22</v>
      </c>
      <c r="C34" s="10" t="s">
        <v>63</v>
      </c>
      <c r="D34" s="11">
        <v>10519.71</v>
      </c>
    </row>
    <row r="35" spans="2:4" ht="30" x14ac:dyDescent="0.25">
      <c r="B35" s="12">
        <v>23</v>
      </c>
      <c r="C35" s="7" t="s">
        <v>24</v>
      </c>
      <c r="D35" s="11">
        <f>D34-7056.4</f>
        <v>3463.3099999999995</v>
      </c>
    </row>
    <row r="38" spans="2:4" x14ac:dyDescent="0.25">
      <c r="C38" t="s">
        <v>16</v>
      </c>
      <c r="D38" t="s">
        <v>17</v>
      </c>
    </row>
  </sheetData>
  <printOptions horizontalCentered="1"/>
  <pageMargins left="0" right="0" top="0" bottom="0.74803149606299213" header="0" footer="0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8"/>
  <sheetViews>
    <sheetView topLeftCell="A16" workbookViewId="0">
      <selection activeCell="D36" sqref="D36"/>
    </sheetView>
  </sheetViews>
  <sheetFormatPr defaultRowHeight="15" x14ac:dyDescent="0.25"/>
  <cols>
    <col min="1" max="1" width="5.42578125" customWidth="1"/>
    <col min="2" max="2" width="5.140625" customWidth="1"/>
    <col min="3" max="3" width="65" customWidth="1"/>
    <col min="4" max="4" width="23.42578125" customWidth="1"/>
  </cols>
  <sheetData>
    <row r="1" spans="2:4" x14ac:dyDescent="0.25">
      <c r="C1" s="22" t="s">
        <v>0</v>
      </c>
    </row>
    <row r="2" spans="2:4" x14ac:dyDescent="0.25">
      <c r="C2" s="22" t="s">
        <v>1</v>
      </c>
    </row>
    <row r="3" spans="2:4" x14ac:dyDescent="0.25">
      <c r="C3" s="6" t="s">
        <v>2</v>
      </c>
      <c r="D3" s="2" t="s">
        <v>20</v>
      </c>
    </row>
    <row r="4" spans="2:4" x14ac:dyDescent="0.25">
      <c r="C4" s="6"/>
      <c r="D4" s="2" t="s">
        <v>51</v>
      </c>
    </row>
    <row r="5" spans="2:4" x14ac:dyDescent="0.25">
      <c r="C5" s="6" t="s">
        <v>3</v>
      </c>
      <c r="D5" s="4" t="s">
        <v>62</v>
      </c>
    </row>
    <row r="6" spans="2:4" x14ac:dyDescent="0.25">
      <c r="C6" s="6" t="s">
        <v>4</v>
      </c>
      <c r="D6" s="4" t="s">
        <v>5</v>
      </c>
    </row>
    <row r="8" spans="2:4" ht="32.25" customHeight="1" x14ac:dyDescent="0.25">
      <c r="B8" s="5" t="s">
        <v>6</v>
      </c>
      <c r="C8" s="12" t="s">
        <v>7</v>
      </c>
      <c r="D8" s="4" t="s">
        <v>8</v>
      </c>
    </row>
    <row r="9" spans="2:4" x14ac:dyDescent="0.25">
      <c r="B9" s="4"/>
      <c r="C9" s="8" t="s">
        <v>9</v>
      </c>
      <c r="D9" s="1"/>
    </row>
    <row r="10" spans="2:4" x14ac:dyDescent="0.25">
      <c r="B10" s="4">
        <v>1</v>
      </c>
      <c r="C10" s="1" t="s">
        <v>10</v>
      </c>
      <c r="D10" s="26">
        <v>319.58</v>
      </c>
    </row>
    <row r="11" spans="2:4" x14ac:dyDescent="0.25">
      <c r="B11" s="4">
        <v>2</v>
      </c>
      <c r="C11" s="1" t="s">
        <v>26</v>
      </c>
      <c r="D11" s="26">
        <v>1559.45</v>
      </c>
    </row>
    <row r="12" spans="2:4" x14ac:dyDescent="0.25">
      <c r="B12" s="4">
        <v>3</v>
      </c>
      <c r="C12" s="1" t="s">
        <v>27</v>
      </c>
      <c r="D12" s="26">
        <v>11842.65</v>
      </c>
    </row>
    <row r="13" spans="2:4" x14ac:dyDescent="0.25">
      <c r="B13" s="4">
        <v>4</v>
      </c>
      <c r="C13" s="1" t="s">
        <v>28</v>
      </c>
      <c r="D13" s="26"/>
    </row>
    <row r="14" spans="2:4" x14ac:dyDescent="0.25">
      <c r="B14" s="4">
        <v>5</v>
      </c>
      <c r="C14" s="1" t="s">
        <v>29</v>
      </c>
      <c r="D14" s="26"/>
    </row>
    <row r="15" spans="2:4" x14ac:dyDescent="0.25">
      <c r="B15" s="4">
        <v>6</v>
      </c>
      <c r="C15" s="1" t="s">
        <v>30</v>
      </c>
      <c r="D15" s="26">
        <f>2965.77+701.23</f>
        <v>3667</v>
      </c>
    </row>
    <row r="16" spans="2:4" x14ac:dyDescent="0.25">
      <c r="B16" s="4">
        <v>7</v>
      </c>
      <c r="C16" s="1" t="s">
        <v>11</v>
      </c>
      <c r="D16" s="26"/>
    </row>
    <row r="17" spans="2:4" x14ac:dyDescent="0.25">
      <c r="B17" s="4">
        <v>8</v>
      </c>
      <c r="C17" s="1" t="s">
        <v>12</v>
      </c>
      <c r="D17" s="26"/>
    </row>
    <row r="18" spans="2:4" x14ac:dyDescent="0.25">
      <c r="B18" s="4">
        <v>9</v>
      </c>
      <c r="C18" s="1" t="s">
        <v>13</v>
      </c>
      <c r="D18" s="26"/>
    </row>
    <row r="19" spans="2:4" x14ac:dyDescent="0.25">
      <c r="B19" s="4">
        <v>10</v>
      </c>
      <c r="C19" s="1" t="s">
        <v>31</v>
      </c>
      <c r="D19" s="26">
        <v>2712.62</v>
      </c>
    </row>
    <row r="20" spans="2:4" x14ac:dyDescent="0.25">
      <c r="B20" s="4">
        <v>11</v>
      </c>
      <c r="C20" s="1" t="s">
        <v>32</v>
      </c>
      <c r="D20" s="26"/>
    </row>
    <row r="21" spans="2:4" x14ac:dyDescent="0.25">
      <c r="B21" s="4">
        <v>12</v>
      </c>
      <c r="C21" s="1" t="s">
        <v>21</v>
      </c>
      <c r="D21" s="26"/>
    </row>
    <row r="22" spans="2:4" x14ac:dyDescent="0.25">
      <c r="B22" s="4">
        <v>13</v>
      </c>
      <c r="C22" s="1" t="s">
        <v>22</v>
      </c>
      <c r="D22" s="26">
        <v>68.64</v>
      </c>
    </row>
    <row r="23" spans="2:4" x14ac:dyDescent="0.25">
      <c r="B23" s="4">
        <v>14</v>
      </c>
      <c r="C23" s="1" t="s">
        <v>23</v>
      </c>
      <c r="D23" s="26">
        <v>5694.67</v>
      </c>
    </row>
    <row r="24" spans="2:4" x14ac:dyDescent="0.25">
      <c r="B24" s="4">
        <v>15</v>
      </c>
      <c r="C24" s="1" t="s">
        <v>39</v>
      </c>
      <c r="D24" s="26">
        <v>1042.9100000000001</v>
      </c>
    </row>
    <row r="25" spans="2:4" x14ac:dyDescent="0.25">
      <c r="B25" s="5">
        <v>16</v>
      </c>
      <c r="C25" s="18" t="s">
        <v>14</v>
      </c>
      <c r="D25" s="27">
        <f>SUM(D10:D24)</f>
        <v>26907.52</v>
      </c>
    </row>
    <row r="26" spans="2:4" ht="30" x14ac:dyDescent="0.25">
      <c r="B26" s="4">
        <v>17</v>
      </c>
      <c r="C26" s="7" t="s">
        <v>68</v>
      </c>
      <c r="D26" s="26">
        <v>23118.36</v>
      </c>
    </row>
    <row r="27" spans="2:4" x14ac:dyDescent="0.25">
      <c r="B27" s="4">
        <v>18</v>
      </c>
      <c r="C27" s="7" t="s">
        <v>67</v>
      </c>
      <c r="D27" s="26"/>
    </row>
    <row r="28" spans="2:4" x14ac:dyDescent="0.25">
      <c r="B28" s="4">
        <v>19</v>
      </c>
      <c r="C28" s="23" t="s">
        <v>66</v>
      </c>
      <c r="D28" s="26">
        <v>15926.21</v>
      </c>
    </row>
    <row r="29" spans="2:4" ht="30" x14ac:dyDescent="0.25">
      <c r="B29" s="4">
        <v>20</v>
      </c>
      <c r="C29" s="9" t="s">
        <v>65</v>
      </c>
      <c r="D29" s="27">
        <f>SUM(D26:D28)</f>
        <v>39044.57</v>
      </c>
    </row>
    <row r="30" spans="2:4" ht="30" x14ac:dyDescent="0.25">
      <c r="B30" s="5">
        <v>21</v>
      </c>
      <c r="C30" s="20" t="s">
        <v>64</v>
      </c>
      <c r="D30" s="26">
        <f>D29-D25</f>
        <v>12137.05</v>
      </c>
    </row>
    <row r="31" spans="2:4" x14ac:dyDescent="0.25">
      <c r="B31" s="15"/>
      <c r="C31" s="15"/>
      <c r="D31" s="14"/>
    </row>
    <row r="32" spans="2:4" x14ac:dyDescent="0.25">
      <c r="B32" s="13"/>
      <c r="C32" s="21" t="s">
        <v>15</v>
      </c>
      <c r="D32" s="14"/>
    </row>
    <row r="33" spans="2:4" x14ac:dyDescent="0.25">
      <c r="B33" s="13"/>
      <c r="D33" s="14"/>
    </row>
    <row r="34" spans="2:4" ht="60" x14ac:dyDescent="0.25">
      <c r="B34" s="17">
        <v>22</v>
      </c>
      <c r="C34" s="10" t="s">
        <v>63</v>
      </c>
      <c r="D34" s="11">
        <v>10962.36</v>
      </c>
    </row>
    <row r="35" spans="2:4" ht="30" x14ac:dyDescent="0.25">
      <c r="B35" s="12">
        <v>23</v>
      </c>
      <c r="C35" s="7" t="s">
        <v>24</v>
      </c>
      <c r="D35" s="11">
        <f>D34-7367.76</f>
        <v>3594.6000000000004</v>
      </c>
    </row>
    <row r="38" spans="2:4" x14ac:dyDescent="0.25">
      <c r="C38" t="s">
        <v>16</v>
      </c>
      <c r="D38" t="s">
        <v>17</v>
      </c>
    </row>
  </sheetData>
  <printOptions horizontalCentered="1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8"/>
  <sheetViews>
    <sheetView topLeftCell="A19" workbookViewId="0">
      <selection activeCell="D36" sqref="D36"/>
    </sheetView>
  </sheetViews>
  <sheetFormatPr defaultRowHeight="15" x14ac:dyDescent="0.25"/>
  <cols>
    <col min="1" max="1" width="2.5703125" customWidth="1"/>
    <col min="2" max="2" width="5.7109375" customWidth="1"/>
    <col min="3" max="3" width="65.7109375" customWidth="1"/>
    <col min="4" max="4" width="24.85546875" customWidth="1"/>
  </cols>
  <sheetData>
    <row r="1" spans="2:4" x14ac:dyDescent="0.25">
      <c r="C1" s="22" t="s">
        <v>0</v>
      </c>
    </row>
    <row r="2" spans="2:4" x14ac:dyDescent="0.25">
      <c r="C2" s="22" t="s">
        <v>1</v>
      </c>
    </row>
    <row r="3" spans="2:4" x14ac:dyDescent="0.25">
      <c r="C3" s="6" t="s">
        <v>2</v>
      </c>
      <c r="D3" s="2" t="s">
        <v>20</v>
      </c>
    </row>
    <row r="4" spans="2:4" x14ac:dyDescent="0.25">
      <c r="C4" s="6"/>
      <c r="D4" s="2" t="s">
        <v>33</v>
      </c>
    </row>
    <row r="5" spans="2:4" x14ac:dyDescent="0.25">
      <c r="C5" s="6" t="s">
        <v>3</v>
      </c>
      <c r="D5" s="4" t="s">
        <v>62</v>
      </c>
    </row>
    <row r="6" spans="2:4" x14ac:dyDescent="0.25">
      <c r="C6" s="6" t="s">
        <v>4</v>
      </c>
      <c r="D6" s="4" t="s">
        <v>5</v>
      </c>
    </row>
    <row r="8" spans="2:4" ht="30" customHeight="1" x14ac:dyDescent="0.25">
      <c r="B8" s="5" t="s">
        <v>6</v>
      </c>
      <c r="C8" s="12" t="s">
        <v>7</v>
      </c>
      <c r="D8" s="4" t="s">
        <v>8</v>
      </c>
    </row>
    <row r="9" spans="2:4" x14ac:dyDescent="0.25">
      <c r="B9" s="4"/>
      <c r="C9" s="8" t="s">
        <v>9</v>
      </c>
      <c r="D9" s="25"/>
    </row>
    <row r="10" spans="2:4" x14ac:dyDescent="0.25">
      <c r="B10" s="4">
        <v>1</v>
      </c>
      <c r="C10" s="1" t="s">
        <v>10</v>
      </c>
      <c r="D10" s="26"/>
    </row>
    <row r="11" spans="2:4" x14ac:dyDescent="0.25">
      <c r="B11" s="4">
        <v>2</v>
      </c>
      <c r="C11" s="1" t="s">
        <v>26</v>
      </c>
      <c r="D11" s="26">
        <v>22.37</v>
      </c>
    </row>
    <row r="12" spans="2:4" x14ac:dyDescent="0.25">
      <c r="B12" s="4">
        <v>3</v>
      </c>
      <c r="C12" s="1" t="s">
        <v>27</v>
      </c>
      <c r="D12" s="26">
        <v>88.29</v>
      </c>
    </row>
    <row r="13" spans="2:4" x14ac:dyDescent="0.25">
      <c r="B13" s="4">
        <v>4</v>
      </c>
      <c r="C13" s="1" t="s">
        <v>28</v>
      </c>
      <c r="D13" s="26"/>
    </row>
    <row r="14" spans="2:4" x14ac:dyDescent="0.25">
      <c r="B14" s="4">
        <v>5</v>
      </c>
      <c r="C14" s="1" t="s">
        <v>29</v>
      </c>
      <c r="D14" s="26"/>
    </row>
    <row r="15" spans="2:4" x14ac:dyDescent="0.25">
      <c r="B15" s="4">
        <v>6</v>
      </c>
      <c r="C15" s="1" t="s">
        <v>30</v>
      </c>
      <c r="D15" s="26"/>
    </row>
    <row r="16" spans="2:4" x14ac:dyDescent="0.25">
      <c r="B16" s="4">
        <v>7</v>
      </c>
      <c r="C16" s="1" t="s">
        <v>11</v>
      </c>
      <c r="D16" s="26"/>
    </row>
    <row r="17" spans="2:4" x14ac:dyDescent="0.25">
      <c r="B17" s="4">
        <v>8</v>
      </c>
      <c r="C17" s="1" t="s">
        <v>12</v>
      </c>
      <c r="D17" s="26"/>
    </row>
    <row r="18" spans="2:4" x14ac:dyDescent="0.25">
      <c r="B18" s="4">
        <v>9</v>
      </c>
      <c r="C18" s="1" t="s">
        <v>13</v>
      </c>
      <c r="D18" s="26"/>
    </row>
    <row r="19" spans="2:4" x14ac:dyDescent="0.25">
      <c r="B19" s="4">
        <v>10</v>
      </c>
      <c r="C19" s="1" t="s">
        <v>31</v>
      </c>
      <c r="D19" s="26">
        <v>240.07</v>
      </c>
    </row>
    <row r="20" spans="2:4" x14ac:dyDescent="0.25">
      <c r="B20" s="4">
        <v>11</v>
      </c>
      <c r="C20" s="1" t="s">
        <v>32</v>
      </c>
      <c r="D20" s="26"/>
    </row>
    <row r="21" spans="2:4" x14ac:dyDescent="0.25">
      <c r="B21" s="4">
        <v>12</v>
      </c>
      <c r="C21" s="1" t="s">
        <v>21</v>
      </c>
      <c r="D21" s="26"/>
    </row>
    <row r="22" spans="2:4" x14ac:dyDescent="0.25">
      <c r="B22" s="4">
        <v>13</v>
      </c>
      <c r="C22" s="1" t="s">
        <v>22</v>
      </c>
      <c r="D22" s="26">
        <v>34.32</v>
      </c>
    </row>
    <row r="23" spans="2:4" x14ac:dyDescent="0.25">
      <c r="B23" s="4">
        <v>14</v>
      </c>
      <c r="C23" s="1" t="s">
        <v>23</v>
      </c>
      <c r="D23" s="26">
        <v>1924.85</v>
      </c>
    </row>
    <row r="24" spans="2:4" x14ac:dyDescent="0.25">
      <c r="B24" s="4">
        <v>15</v>
      </c>
      <c r="C24" s="1" t="s">
        <v>39</v>
      </c>
      <c r="D24" s="26">
        <v>372.62</v>
      </c>
    </row>
    <row r="25" spans="2:4" x14ac:dyDescent="0.25">
      <c r="B25" s="5">
        <v>16</v>
      </c>
      <c r="C25" s="18" t="s">
        <v>14</v>
      </c>
      <c r="D25" s="27">
        <f>SUM(D10:D24)</f>
        <v>2682.52</v>
      </c>
    </row>
    <row r="26" spans="2:4" ht="30" x14ac:dyDescent="0.25">
      <c r="B26" s="4">
        <v>17</v>
      </c>
      <c r="C26" s="7" t="s">
        <v>68</v>
      </c>
      <c r="D26" s="26">
        <v>7935.6</v>
      </c>
    </row>
    <row r="27" spans="2:4" x14ac:dyDescent="0.25">
      <c r="B27" s="4">
        <v>18</v>
      </c>
      <c r="C27" s="7" t="s">
        <v>67</v>
      </c>
      <c r="D27" s="26"/>
    </row>
    <row r="28" spans="2:4" x14ac:dyDescent="0.25">
      <c r="B28" s="4">
        <v>19</v>
      </c>
      <c r="C28" s="23" t="s">
        <v>66</v>
      </c>
      <c r="D28" s="26">
        <v>19092.39</v>
      </c>
    </row>
    <row r="29" spans="2:4" ht="30" x14ac:dyDescent="0.25">
      <c r="B29" s="4">
        <v>20</v>
      </c>
      <c r="C29" s="9" t="s">
        <v>65</v>
      </c>
      <c r="D29" s="27">
        <f>SUM(D26:D28)</f>
        <v>27027.989999999998</v>
      </c>
    </row>
    <row r="30" spans="2:4" ht="30" x14ac:dyDescent="0.25">
      <c r="B30" s="5">
        <v>21</v>
      </c>
      <c r="C30" s="20" t="s">
        <v>64</v>
      </c>
      <c r="D30" s="26">
        <f>D29-D25</f>
        <v>24345.469999999998</v>
      </c>
    </row>
    <row r="31" spans="2:4" x14ac:dyDescent="0.25">
      <c r="B31" s="15"/>
      <c r="C31" s="15"/>
      <c r="D31" s="14"/>
    </row>
    <row r="32" spans="2:4" x14ac:dyDescent="0.25">
      <c r="B32" s="13"/>
      <c r="C32" s="21" t="s">
        <v>15</v>
      </c>
      <c r="D32" s="14"/>
    </row>
    <row r="33" spans="2:4" x14ac:dyDescent="0.25">
      <c r="B33" s="13"/>
      <c r="D33" s="14"/>
    </row>
    <row r="34" spans="2:4" ht="60" x14ac:dyDescent="0.25">
      <c r="B34" s="17">
        <v>22</v>
      </c>
      <c r="C34" s="10" t="s">
        <v>63</v>
      </c>
      <c r="D34" s="11">
        <v>12721.7</v>
      </c>
    </row>
    <row r="35" spans="2:4" ht="30" x14ac:dyDescent="0.25">
      <c r="B35" s="12">
        <v>23</v>
      </c>
      <c r="C35" s="7" t="s">
        <v>24</v>
      </c>
      <c r="D35" s="11">
        <f>D34-846.63</f>
        <v>11875.070000000002</v>
      </c>
    </row>
    <row r="36" spans="2:4" x14ac:dyDescent="0.25">
      <c r="D36" s="24"/>
    </row>
    <row r="38" spans="2:4" x14ac:dyDescent="0.25">
      <c r="C38" t="s">
        <v>16</v>
      </c>
      <c r="D38" t="s">
        <v>17</v>
      </c>
    </row>
  </sheetData>
  <printOptions horizontalCentered="1"/>
  <pageMargins left="0" right="0" top="0" bottom="0" header="0" footer="0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9"/>
  <sheetViews>
    <sheetView topLeftCell="A17" workbookViewId="0">
      <selection activeCell="D37" sqref="D37"/>
    </sheetView>
  </sheetViews>
  <sheetFormatPr defaultRowHeight="15" x14ac:dyDescent="0.25"/>
  <cols>
    <col min="1" max="1" width="4.85546875" customWidth="1"/>
    <col min="2" max="2" width="5.7109375" customWidth="1"/>
    <col min="3" max="3" width="65.7109375" customWidth="1"/>
    <col min="4" max="4" width="24" customWidth="1"/>
  </cols>
  <sheetData>
    <row r="1" spans="2:4" x14ac:dyDescent="0.25">
      <c r="C1" s="22" t="s">
        <v>0</v>
      </c>
    </row>
    <row r="2" spans="2:4" x14ac:dyDescent="0.25">
      <c r="C2" s="22" t="s">
        <v>1</v>
      </c>
    </row>
    <row r="3" spans="2:4" x14ac:dyDescent="0.25">
      <c r="C3" s="6" t="s">
        <v>2</v>
      </c>
      <c r="D3" s="2" t="s">
        <v>20</v>
      </c>
    </row>
    <row r="4" spans="2:4" x14ac:dyDescent="0.25">
      <c r="C4" s="6"/>
      <c r="D4" s="2" t="s">
        <v>52</v>
      </c>
    </row>
    <row r="5" spans="2:4" x14ac:dyDescent="0.25">
      <c r="C5" s="6" t="s">
        <v>3</v>
      </c>
      <c r="D5" s="4" t="s">
        <v>62</v>
      </c>
    </row>
    <row r="6" spans="2:4" x14ac:dyDescent="0.25">
      <c r="C6" s="6" t="s">
        <v>4</v>
      </c>
      <c r="D6" s="4" t="s">
        <v>5</v>
      </c>
    </row>
    <row r="8" spans="2:4" ht="33.75" customHeight="1" x14ac:dyDescent="0.25">
      <c r="B8" s="5" t="s">
        <v>6</v>
      </c>
      <c r="C8" s="12" t="s">
        <v>7</v>
      </c>
      <c r="D8" s="4" t="s">
        <v>8</v>
      </c>
    </row>
    <row r="9" spans="2:4" x14ac:dyDescent="0.25">
      <c r="B9" s="4"/>
      <c r="C9" s="8" t="s">
        <v>9</v>
      </c>
      <c r="D9" s="25"/>
    </row>
    <row r="10" spans="2:4" x14ac:dyDescent="0.25">
      <c r="B10" s="4">
        <v>1</v>
      </c>
      <c r="C10" s="1" t="s">
        <v>10</v>
      </c>
      <c r="D10" s="26"/>
    </row>
    <row r="11" spans="2:4" x14ac:dyDescent="0.25">
      <c r="B11" s="4">
        <v>2</v>
      </c>
      <c r="C11" s="1" t="s">
        <v>26</v>
      </c>
      <c r="D11" s="26">
        <v>2868.33</v>
      </c>
    </row>
    <row r="12" spans="2:4" x14ac:dyDescent="0.25">
      <c r="B12" s="4">
        <v>3</v>
      </c>
      <c r="C12" s="1" t="s">
        <v>27</v>
      </c>
      <c r="D12" s="26">
        <v>24205.18</v>
      </c>
    </row>
    <row r="13" spans="2:4" x14ac:dyDescent="0.25">
      <c r="B13" s="4">
        <v>4</v>
      </c>
      <c r="C13" s="1" t="s">
        <v>28</v>
      </c>
      <c r="D13" s="26">
        <v>377.05</v>
      </c>
    </row>
    <row r="14" spans="2:4" x14ac:dyDescent="0.25">
      <c r="B14" s="4"/>
      <c r="C14" s="1" t="s">
        <v>70</v>
      </c>
      <c r="D14" s="26">
        <v>10383.39</v>
      </c>
    </row>
    <row r="15" spans="2:4" x14ac:dyDescent="0.25">
      <c r="B15" s="4">
        <v>5</v>
      </c>
      <c r="C15" s="1" t="s">
        <v>29</v>
      </c>
      <c r="D15" s="26">
        <v>711.48</v>
      </c>
    </row>
    <row r="16" spans="2:4" x14ac:dyDescent="0.25">
      <c r="B16" s="4">
        <v>6</v>
      </c>
      <c r="C16" s="1" t="s">
        <v>30</v>
      </c>
      <c r="D16" s="26">
        <f>4283.89+916.18</f>
        <v>5200.0700000000006</v>
      </c>
    </row>
    <row r="17" spans="2:5" x14ac:dyDescent="0.25">
      <c r="B17" s="4">
        <v>7</v>
      </c>
      <c r="C17" s="1" t="s">
        <v>11</v>
      </c>
      <c r="D17" s="26"/>
    </row>
    <row r="18" spans="2:5" x14ac:dyDescent="0.25">
      <c r="B18" s="4">
        <v>8</v>
      </c>
      <c r="C18" s="1" t="s">
        <v>12</v>
      </c>
      <c r="D18" s="26"/>
    </row>
    <row r="19" spans="2:5" x14ac:dyDescent="0.25">
      <c r="B19" s="4">
        <v>9</v>
      </c>
      <c r="C19" s="1" t="s">
        <v>13</v>
      </c>
      <c r="D19" s="26"/>
    </row>
    <row r="20" spans="2:5" x14ac:dyDescent="0.25">
      <c r="B20" s="4">
        <v>10</v>
      </c>
      <c r="C20" s="1" t="s">
        <v>31</v>
      </c>
      <c r="D20" s="26">
        <v>6614.46</v>
      </c>
    </row>
    <row r="21" spans="2:5" x14ac:dyDescent="0.25">
      <c r="B21" s="4">
        <v>11</v>
      </c>
      <c r="C21" s="1" t="s">
        <v>32</v>
      </c>
      <c r="D21" s="26"/>
    </row>
    <row r="22" spans="2:5" x14ac:dyDescent="0.25">
      <c r="B22" s="4">
        <v>12</v>
      </c>
      <c r="C22" s="1" t="s">
        <v>21</v>
      </c>
      <c r="D22" s="26"/>
    </row>
    <row r="23" spans="2:5" x14ac:dyDescent="0.25">
      <c r="B23" s="4">
        <v>13</v>
      </c>
      <c r="C23" s="1" t="s">
        <v>22</v>
      </c>
      <c r="D23" s="26">
        <v>103.46</v>
      </c>
    </row>
    <row r="24" spans="2:5" x14ac:dyDescent="0.25">
      <c r="B24" s="4">
        <v>14</v>
      </c>
      <c r="C24" s="1" t="s">
        <v>23</v>
      </c>
      <c r="D24" s="26">
        <v>10762.36</v>
      </c>
    </row>
    <row r="25" spans="2:5" x14ac:dyDescent="0.25">
      <c r="B25" s="4">
        <v>15</v>
      </c>
      <c r="C25" s="1" t="s">
        <v>39</v>
      </c>
      <c r="D25" s="26">
        <v>1922.49</v>
      </c>
    </row>
    <row r="26" spans="2:5" x14ac:dyDescent="0.25">
      <c r="B26" s="5">
        <v>16</v>
      </c>
      <c r="C26" s="18" t="s">
        <v>14</v>
      </c>
      <c r="D26" s="27">
        <f>SUM(D9:D25)</f>
        <v>63148.27</v>
      </c>
      <c r="E26">
        <f>63148.27-D26</f>
        <v>0</v>
      </c>
    </row>
    <row r="27" spans="2:5" ht="30" x14ac:dyDescent="0.25">
      <c r="B27" s="4">
        <v>17</v>
      </c>
      <c r="C27" s="7" t="s">
        <v>68</v>
      </c>
      <c r="D27" s="26">
        <v>45963.6</v>
      </c>
    </row>
    <row r="28" spans="2:5" x14ac:dyDescent="0.25">
      <c r="B28" s="4">
        <v>18</v>
      </c>
      <c r="C28" s="7" t="s">
        <v>67</v>
      </c>
      <c r="D28" s="26"/>
    </row>
    <row r="29" spans="2:5" x14ac:dyDescent="0.25">
      <c r="B29" s="4">
        <v>19</v>
      </c>
      <c r="C29" s="23" t="s">
        <v>66</v>
      </c>
      <c r="D29" s="26">
        <v>-27266.93</v>
      </c>
    </row>
    <row r="30" spans="2:5" ht="30" x14ac:dyDescent="0.25">
      <c r="B30" s="4">
        <v>20</v>
      </c>
      <c r="C30" s="9" t="s">
        <v>65</v>
      </c>
      <c r="D30" s="27">
        <f>SUM(D27:D29)</f>
        <v>18696.669999999998</v>
      </c>
    </row>
    <row r="31" spans="2:5" ht="30" x14ac:dyDescent="0.25">
      <c r="B31" s="5">
        <v>21</v>
      </c>
      <c r="C31" s="20" t="s">
        <v>64</v>
      </c>
      <c r="D31" s="26">
        <f>D30-D26</f>
        <v>-44451.6</v>
      </c>
    </row>
    <row r="32" spans="2:5" x14ac:dyDescent="0.25">
      <c r="B32" s="15"/>
      <c r="C32" s="15"/>
      <c r="D32" s="14"/>
    </row>
    <row r="33" spans="2:4" x14ac:dyDescent="0.25">
      <c r="B33" s="13"/>
      <c r="C33" s="21" t="s">
        <v>15</v>
      </c>
      <c r="D33" s="14"/>
    </row>
    <row r="34" spans="2:4" x14ac:dyDescent="0.25">
      <c r="B34" s="13"/>
      <c r="D34" s="14"/>
    </row>
    <row r="35" spans="2:4" ht="60" x14ac:dyDescent="0.25">
      <c r="B35" s="17">
        <v>22</v>
      </c>
      <c r="C35" s="10" t="s">
        <v>63</v>
      </c>
      <c r="D35" s="11">
        <v>59710.79</v>
      </c>
    </row>
    <row r="36" spans="2:4" ht="30" x14ac:dyDescent="0.25">
      <c r="B36" s="12">
        <v>23</v>
      </c>
      <c r="C36" s="7" t="s">
        <v>24</v>
      </c>
      <c r="D36" s="11">
        <f>D35-19843.45</f>
        <v>39867.339999999997</v>
      </c>
    </row>
    <row r="39" spans="2:4" x14ac:dyDescent="0.25">
      <c r="C39" t="s">
        <v>16</v>
      </c>
      <c r="D39" t="s">
        <v>17</v>
      </c>
    </row>
  </sheetData>
  <printOptions horizontalCentered="1"/>
  <pageMargins left="0" right="0" top="0" bottom="0" header="0" footer="0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8"/>
  <sheetViews>
    <sheetView topLeftCell="A16" workbookViewId="0">
      <selection activeCell="D36" sqref="D36"/>
    </sheetView>
  </sheetViews>
  <sheetFormatPr defaultRowHeight="15" x14ac:dyDescent="0.25"/>
  <cols>
    <col min="1" max="1" width="3.140625" customWidth="1"/>
    <col min="2" max="2" width="4.85546875" customWidth="1"/>
    <col min="3" max="3" width="64.85546875" customWidth="1"/>
    <col min="4" max="4" width="23.7109375" customWidth="1"/>
  </cols>
  <sheetData>
    <row r="1" spans="2:4" x14ac:dyDescent="0.25">
      <c r="C1" s="22" t="s">
        <v>0</v>
      </c>
    </row>
    <row r="2" spans="2:4" x14ac:dyDescent="0.25">
      <c r="C2" s="22" t="s">
        <v>1</v>
      </c>
    </row>
    <row r="3" spans="2:4" x14ac:dyDescent="0.25">
      <c r="C3" s="6" t="s">
        <v>2</v>
      </c>
      <c r="D3" s="2" t="s">
        <v>20</v>
      </c>
    </row>
    <row r="4" spans="2:4" x14ac:dyDescent="0.25">
      <c r="C4" s="6"/>
      <c r="D4" s="2" t="s">
        <v>53</v>
      </c>
    </row>
    <row r="5" spans="2:4" x14ac:dyDescent="0.25">
      <c r="C5" s="6" t="s">
        <v>3</v>
      </c>
      <c r="D5" s="4" t="s">
        <v>62</v>
      </c>
    </row>
    <row r="6" spans="2:4" x14ac:dyDescent="0.25">
      <c r="C6" s="6" t="s">
        <v>4</v>
      </c>
      <c r="D6" s="4" t="s">
        <v>5</v>
      </c>
    </row>
    <row r="8" spans="2:4" ht="27" customHeight="1" x14ac:dyDescent="0.25">
      <c r="B8" s="5" t="s">
        <v>6</v>
      </c>
      <c r="C8" s="12" t="s">
        <v>7</v>
      </c>
      <c r="D8" s="4" t="s">
        <v>8</v>
      </c>
    </row>
    <row r="9" spans="2:4" x14ac:dyDescent="0.25">
      <c r="B9" s="4"/>
      <c r="C9" s="8" t="s">
        <v>9</v>
      </c>
      <c r="D9" s="1"/>
    </row>
    <row r="10" spans="2:4" x14ac:dyDescent="0.25">
      <c r="B10" s="4">
        <v>1</v>
      </c>
      <c r="C10" s="1" t="s">
        <v>10</v>
      </c>
      <c r="D10" s="11"/>
    </row>
    <row r="11" spans="2:4" x14ac:dyDescent="0.25">
      <c r="B11" s="4">
        <v>2</v>
      </c>
      <c r="C11" s="1" t="s">
        <v>26</v>
      </c>
      <c r="D11" s="11">
        <v>502.19</v>
      </c>
    </row>
    <row r="12" spans="2:4" x14ac:dyDescent="0.25">
      <c r="B12" s="4">
        <v>3</v>
      </c>
      <c r="C12" s="1" t="s">
        <v>27</v>
      </c>
      <c r="D12" s="11">
        <v>8597.08</v>
      </c>
    </row>
    <row r="13" spans="2:4" x14ac:dyDescent="0.25">
      <c r="B13" s="4">
        <v>4</v>
      </c>
      <c r="C13" s="1" t="s">
        <v>28</v>
      </c>
      <c r="D13" s="11"/>
    </row>
    <row r="14" spans="2:4" x14ac:dyDescent="0.25">
      <c r="B14" s="4">
        <v>5</v>
      </c>
      <c r="C14" s="1" t="s">
        <v>29</v>
      </c>
      <c r="D14" s="11">
        <v>251.33</v>
      </c>
    </row>
    <row r="15" spans="2:4" x14ac:dyDescent="0.25">
      <c r="B15" s="4">
        <v>6</v>
      </c>
      <c r="C15" s="1" t="s">
        <v>30</v>
      </c>
      <c r="D15" s="11">
        <v>91.04</v>
      </c>
    </row>
    <row r="16" spans="2:4" x14ac:dyDescent="0.25">
      <c r="B16" s="4">
        <v>7</v>
      </c>
      <c r="C16" s="1" t="s">
        <v>11</v>
      </c>
      <c r="D16" s="11"/>
    </row>
    <row r="17" spans="2:4" x14ac:dyDescent="0.25">
      <c r="B17" s="4">
        <v>8</v>
      </c>
      <c r="C17" s="1" t="s">
        <v>12</v>
      </c>
      <c r="D17" s="11"/>
    </row>
    <row r="18" spans="2:4" x14ac:dyDescent="0.25">
      <c r="B18" s="4">
        <v>9</v>
      </c>
      <c r="C18" s="1" t="s">
        <v>13</v>
      </c>
      <c r="D18" s="11"/>
    </row>
    <row r="19" spans="2:4" x14ac:dyDescent="0.25">
      <c r="B19" s="4">
        <v>10</v>
      </c>
      <c r="C19" s="1" t="s">
        <v>31</v>
      </c>
      <c r="D19" s="11">
        <v>1179.67</v>
      </c>
    </row>
    <row r="20" spans="2:4" x14ac:dyDescent="0.25">
      <c r="B20" s="4">
        <v>11</v>
      </c>
      <c r="C20" s="1" t="s">
        <v>32</v>
      </c>
      <c r="D20" s="11"/>
    </row>
    <row r="21" spans="2:4" x14ac:dyDescent="0.25">
      <c r="B21" s="4">
        <v>12</v>
      </c>
      <c r="C21" s="1" t="s">
        <v>21</v>
      </c>
      <c r="D21" s="11"/>
    </row>
    <row r="22" spans="2:4" x14ac:dyDescent="0.25">
      <c r="B22" s="4">
        <v>13</v>
      </c>
      <c r="C22" s="1" t="s">
        <v>22</v>
      </c>
      <c r="D22" s="11">
        <v>34.32</v>
      </c>
    </row>
    <row r="23" spans="2:4" x14ac:dyDescent="0.25">
      <c r="B23" s="4">
        <v>14</v>
      </c>
      <c r="C23" s="1" t="s">
        <v>23</v>
      </c>
      <c r="D23" s="11">
        <v>3865.67</v>
      </c>
    </row>
    <row r="24" spans="2:4" x14ac:dyDescent="0.25">
      <c r="B24" s="4">
        <v>15</v>
      </c>
      <c r="C24" s="1" t="s">
        <v>39</v>
      </c>
      <c r="D24" s="11">
        <v>593.09</v>
      </c>
    </row>
    <row r="25" spans="2:4" x14ac:dyDescent="0.25">
      <c r="B25" s="5">
        <v>16</v>
      </c>
      <c r="C25" s="18" t="s">
        <v>14</v>
      </c>
      <c r="D25" s="19">
        <f>SUM(D10:D24)</f>
        <v>15114.390000000001</v>
      </c>
    </row>
    <row r="26" spans="2:4" ht="30" x14ac:dyDescent="0.25">
      <c r="B26" s="4">
        <v>17</v>
      </c>
      <c r="C26" s="7" t="s">
        <v>68</v>
      </c>
      <c r="D26" s="11"/>
    </row>
    <row r="27" spans="2:4" x14ac:dyDescent="0.25">
      <c r="B27" s="4">
        <v>18</v>
      </c>
      <c r="C27" s="7" t="s">
        <v>67</v>
      </c>
      <c r="D27" s="11">
        <v>15693.24</v>
      </c>
    </row>
    <row r="28" spans="2:4" x14ac:dyDescent="0.25">
      <c r="B28" s="4">
        <v>19</v>
      </c>
      <c r="C28" s="23" t="s">
        <v>66</v>
      </c>
      <c r="D28" s="11">
        <v>6245.18</v>
      </c>
    </row>
    <row r="29" spans="2:4" ht="30" x14ac:dyDescent="0.25">
      <c r="B29" s="4">
        <v>20</v>
      </c>
      <c r="C29" s="9" t="s">
        <v>65</v>
      </c>
      <c r="D29" s="19">
        <f>SUM(D26:D28)</f>
        <v>21938.42</v>
      </c>
    </row>
    <row r="30" spans="2:4" ht="30" x14ac:dyDescent="0.25">
      <c r="B30" s="5">
        <v>21</v>
      </c>
      <c r="C30" s="20" t="s">
        <v>64</v>
      </c>
      <c r="D30" s="11">
        <f>D29-D25</f>
        <v>6824.029999999997</v>
      </c>
    </row>
    <row r="31" spans="2:4" x14ac:dyDescent="0.25">
      <c r="B31" s="15"/>
      <c r="C31" s="15"/>
      <c r="D31" s="14"/>
    </row>
    <row r="32" spans="2:4" x14ac:dyDescent="0.25">
      <c r="B32" s="13"/>
      <c r="C32" s="21" t="s">
        <v>15</v>
      </c>
      <c r="D32" s="14"/>
    </row>
    <row r="33" spans="2:4" x14ac:dyDescent="0.25">
      <c r="B33" s="13"/>
      <c r="D33" s="14"/>
    </row>
    <row r="34" spans="2:4" ht="60" x14ac:dyDescent="0.25">
      <c r="B34" s="17">
        <v>22</v>
      </c>
      <c r="C34" s="10" t="s">
        <v>63</v>
      </c>
      <c r="D34" s="11">
        <v>114200.46</v>
      </c>
    </row>
    <row r="35" spans="2:4" ht="30" x14ac:dyDescent="0.25">
      <c r="B35" s="12">
        <v>23</v>
      </c>
      <c r="C35" s="7" t="s">
        <v>24</v>
      </c>
      <c r="D35" s="11">
        <f>D34-6207.86</f>
        <v>107992.6</v>
      </c>
    </row>
    <row r="38" spans="2:4" x14ac:dyDescent="0.25">
      <c r="C38" t="s">
        <v>16</v>
      </c>
      <c r="D38" t="s">
        <v>17</v>
      </c>
    </row>
  </sheetData>
  <printOptions horizontalCentered="1"/>
  <pageMargins left="0" right="0" top="0" bottom="0" header="0" footer="0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8"/>
  <sheetViews>
    <sheetView topLeftCell="A22" workbookViewId="0">
      <selection activeCell="D34" sqref="D34"/>
    </sheetView>
  </sheetViews>
  <sheetFormatPr defaultRowHeight="15" x14ac:dyDescent="0.25"/>
  <cols>
    <col min="1" max="1" width="3.42578125" customWidth="1"/>
    <col min="2" max="2" width="5.140625" customWidth="1"/>
    <col min="3" max="3" width="65.42578125" customWidth="1"/>
    <col min="4" max="4" width="24.28515625" customWidth="1"/>
  </cols>
  <sheetData>
    <row r="1" spans="2:4" x14ac:dyDescent="0.25">
      <c r="C1" s="22" t="s">
        <v>0</v>
      </c>
    </row>
    <row r="2" spans="2:4" x14ac:dyDescent="0.25">
      <c r="C2" s="22" t="s">
        <v>1</v>
      </c>
    </row>
    <row r="3" spans="2:4" x14ac:dyDescent="0.25">
      <c r="C3" s="6" t="s">
        <v>2</v>
      </c>
      <c r="D3" s="2" t="s">
        <v>18</v>
      </c>
    </row>
    <row r="4" spans="2:4" x14ac:dyDescent="0.25">
      <c r="C4" s="6"/>
      <c r="D4" s="2" t="s">
        <v>54</v>
      </c>
    </row>
    <row r="5" spans="2:4" x14ac:dyDescent="0.25">
      <c r="C5" s="6" t="s">
        <v>3</v>
      </c>
      <c r="D5" s="4" t="s">
        <v>62</v>
      </c>
    </row>
    <row r="6" spans="2:4" x14ac:dyDescent="0.25">
      <c r="C6" s="6" t="s">
        <v>4</v>
      </c>
      <c r="D6" s="4" t="s">
        <v>5</v>
      </c>
    </row>
    <row r="8" spans="2:4" ht="29.25" customHeight="1" x14ac:dyDescent="0.25">
      <c r="B8" s="5" t="s">
        <v>6</v>
      </c>
      <c r="C8" s="12" t="s">
        <v>7</v>
      </c>
      <c r="D8" s="4" t="s">
        <v>8</v>
      </c>
    </row>
    <row r="9" spans="2:4" x14ac:dyDescent="0.25">
      <c r="B9" s="4"/>
      <c r="C9" s="8" t="s">
        <v>9</v>
      </c>
      <c r="D9" s="25"/>
    </row>
    <row r="10" spans="2:4" x14ac:dyDescent="0.25">
      <c r="B10" s="4">
        <v>1</v>
      </c>
      <c r="C10" s="1" t="s">
        <v>10</v>
      </c>
      <c r="D10" s="26"/>
    </row>
    <row r="11" spans="2:4" x14ac:dyDescent="0.25">
      <c r="B11" s="4">
        <v>2</v>
      </c>
      <c r="C11" s="1" t="s">
        <v>26</v>
      </c>
      <c r="D11" s="26">
        <v>63.97</v>
      </c>
    </row>
    <row r="12" spans="2:4" x14ac:dyDescent="0.25">
      <c r="B12" s="4">
        <v>3</v>
      </c>
      <c r="C12" s="1" t="s">
        <v>27</v>
      </c>
      <c r="D12" s="26">
        <v>252.41</v>
      </c>
    </row>
    <row r="13" spans="2:4" x14ac:dyDescent="0.25">
      <c r="B13" s="4">
        <v>4</v>
      </c>
      <c r="C13" s="1" t="s">
        <v>28</v>
      </c>
      <c r="D13" s="26"/>
    </row>
    <row r="14" spans="2:4" x14ac:dyDescent="0.25">
      <c r="B14" s="4">
        <v>5</v>
      </c>
      <c r="C14" s="1" t="s">
        <v>29</v>
      </c>
      <c r="D14" s="26"/>
    </row>
    <row r="15" spans="2:4" x14ac:dyDescent="0.25">
      <c r="B15" s="4">
        <v>6</v>
      </c>
      <c r="C15" s="1" t="s">
        <v>30</v>
      </c>
      <c r="D15" s="26"/>
    </row>
    <row r="16" spans="2:4" x14ac:dyDescent="0.25">
      <c r="B16" s="4">
        <v>7</v>
      </c>
      <c r="C16" s="1" t="s">
        <v>11</v>
      </c>
      <c r="D16" s="26"/>
    </row>
    <row r="17" spans="2:4" x14ac:dyDescent="0.25">
      <c r="B17" s="4">
        <v>8</v>
      </c>
      <c r="C17" s="1" t="s">
        <v>12</v>
      </c>
      <c r="D17" s="26"/>
    </row>
    <row r="18" spans="2:4" x14ac:dyDescent="0.25">
      <c r="B18" s="4">
        <v>9</v>
      </c>
      <c r="C18" s="1" t="s">
        <v>13</v>
      </c>
      <c r="D18" s="26"/>
    </row>
    <row r="19" spans="2:4" x14ac:dyDescent="0.25">
      <c r="B19" s="4">
        <v>10</v>
      </c>
      <c r="C19" s="1" t="s">
        <v>31</v>
      </c>
      <c r="D19" s="26">
        <v>520.21</v>
      </c>
    </row>
    <row r="20" spans="2:4" x14ac:dyDescent="0.25">
      <c r="B20" s="4">
        <v>11</v>
      </c>
      <c r="C20" s="1" t="s">
        <v>32</v>
      </c>
      <c r="D20" s="26"/>
    </row>
    <row r="21" spans="2:4" x14ac:dyDescent="0.25">
      <c r="B21" s="4">
        <v>12</v>
      </c>
      <c r="C21" s="1" t="s">
        <v>21</v>
      </c>
      <c r="D21" s="26"/>
    </row>
    <row r="22" spans="2:4" x14ac:dyDescent="0.25">
      <c r="B22" s="4">
        <v>13</v>
      </c>
      <c r="C22" s="1" t="s">
        <v>22</v>
      </c>
      <c r="D22" s="26">
        <v>34.32</v>
      </c>
    </row>
    <row r="23" spans="2:4" x14ac:dyDescent="0.25">
      <c r="B23" s="4">
        <v>14</v>
      </c>
      <c r="C23" s="1" t="s">
        <v>23</v>
      </c>
      <c r="D23" s="26">
        <v>3800.57</v>
      </c>
    </row>
    <row r="24" spans="2:4" x14ac:dyDescent="0.25">
      <c r="B24" s="4">
        <v>15</v>
      </c>
      <c r="C24" s="1" t="s">
        <v>39</v>
      </c>
      <c r="D24" s="26">
        <v>731.07</v>
      </c>
    </row>
    <row r="25" spans="2:4" x14ac:dyDescent="0.25">
      <c r="B25" s="5">
        <v>16</v>
      </c>
      <c r="C25" s="18" t="s">
        <v>14</v>
      </c>
      <c r="D25" s="27">
        <f>SUM(D10:D24)</f>
        <v>5402.55</v>
      </c>
    </row>
    <row r="26" spans="2:4" ht="30" x14ac:dyDescent="0.25">
      <c r="B26" s="4">
        <v>17</v>
      </c>
      <c r="C26" s="7" t="s">
        <v>68</v>
      </c>
      <c r="D26" s="26">
        <v>15668.88</v>
      </c>
    </row>
    <row r="27" spans="2:4" x14ac:dyDescent="0.25">
      <c r="B27" s="4">
        <v>18</v>
      </c>
      <c r="C27" s="7" t="s">
        <v>67</v>
      </c>
      <c r="D27" s="26"/>
    </row>
    <row r="28" spans="2:4" x14ac:dyDescent="0.25">
      <c r="B28" s="4">
        <v>19</v>
      </c>
      <c r="C28" s="23" t="s">
        <v>66</v>
      </c>
      <c r="D28" s="26">
        <v>15432.69</v>
      </c>
    </row>
    <row r="29" spans="2:4" ht="30" x14ac:dyDescent="0.25">
      <c r="B29" s="4">
        <v>20</v>
      </c>
      <c r="C29" s="9" t="s">
        <v>65</v>
      </c>
      <c r="D29" s="27">
        <f>SUM(D26:D28)</f>
        <v>31101.57</v>
      </c>
    </row>
    <row r="30" spans="2:4" ht="30" x14ac:dyDescent="0.25">
      <c r="B30" s="5">
        <v>21</v>
      </c>
      <c r="C30" s="20" t="s">
        <v>64</v>
      </c>
      <c r="D30" s="26">
        <f>D29-D25</f>
        <v>25699.02</v>
      </c>
    </row>
    <row r="31" spans="2:4" x14ac:dyDescent="0.25">
      <c r="B31" s="15"/>
      <c r="C31" s="15"/>
      <c r="D31" s="14"/>
    </row>
    <row r="32" spans="2:4" x14ac:dyDescent="0.25">
      <c r="B32" s="13"/>
      <c r="C32" s="21" t="s">
        <v>15</v>
      </c>
      <c r="D32" s="14"/>
    </row>
    <row r="33" spans="2:4" x14ac:dyDescent="0.25">
      <c r="B33" s="13"/>
      <c r="D33" s="14"/>
    </row>
    <row r="34" spans="2:4" ht="60" x14ac:dyDescent="0.25">
      <c r="B34" s="17">
        <v>22</v>
      </c>
      <c r="C34" s="10" t="s">
        <v>63</v>
      </c>
      <c r="D34" s="11">
        <v>1585.43</v>
      </c>
    </row>
    <row r="35" spans="2:4" ht="30" x14ac:dyDescent="0.25">
      <c r="B35" s="12">
        <v>23</v>
      </c>
      <c r="C35" s="7" t="s">
        <v>24</v>
      </c>
      <c r="D35" s="11">
        <v>0</v>
      </c>
    </row>
    <row r="38" spans="2:4" x14ac:dyDescent="0.25">
      <c r="C38" t="s">
        <v>16</v>
      </c>
      <c r="D38" t="s">
        <v>17</v>
      </c>
    </row>
  </sheetData>
  <printOptions horizontalCentered="1"/>
  <pageMargins left="0" right="0" top="0" bottom="0" header="0" footer="0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8"/>
  <sheetViews>
    <sheetView topLeftCell="A19" workbookViewId="0">
      <selection activeCell="D36" sqref="D36"/>
    </sheetView>
  </sheetViews>
  <sheetFormatPr defaultRowHeight="15" x14ac:dyDescent="0.25"/>
  <cols>
    <col min="1" max="1" width="3.5703125" customWidth="1"/>
    <col min="2" max="2" width="5.140625" customWidth="1"/>
    <col min="3" max="3" width="65.85546875" customWidth="1"/>
    <col min="4" max="4" width="24.7109375" customWidth="1"/>
  </cols>
  <sheetData>
    <row r="1" spans="2:4" x14ac:dyDescent="0.25">
      <c r="C1" s="22" t="s">
        <v>0</v>
      </c>
    </row>
    <row r="2" spans="2:4" x14ac:dyDescent="0.25">
      <c r="C2" s="22" t="s">
        <v>1</v>
      </c>
    </row>
    <row r="3" spans="2:4" x14ac:dyDescent="0.25">
      <c r="C3" s="6" t="s">
        <v>2</v>
      </c>
      <c r="D3" s="2" t="s">
        <v>18</v>
      </c>
    </row>
    <row r="4" spans="2:4" x14ac:dyDescent="0.25">
      <c r="C4" s="6"/>
      <c r="D4" s="2" t="s">
        <v>55</v>
      </c>
    </row>
    <row r="5" spans="2:4" x14ac:dyDescent="0.25">
      <c r="C5" s="6" t="s">
        <v>3</v>
      </c>
      <c r="D5" s="4" t="s">
        <v>62</v>
      </c>
    </row>
    <row r="6" spans="2:4" x14ac:dyDescent="0.25">
      <c r="C6" s="6" t="s">
        <v>4</v>
      </c>
      <c r="D6" s="4" t="s">
        <v>5</v>
      </c>
    </row>
    <row r="8" spans="2:4" ht="26.25" customHeight="1" x14ac:dyDescent="0.25">
      <c r="B8" s="5" t="s">
        <v>6</v>
      </c>
      <c r="C8" s="12" t="s">
        <v>7</v>
      </c>
      <c r="D8" s="4" t="s">
        <v>8</v>
      </c>
    </row>
    <row r="9" spans="2:4" x14ac:dyDescent="0.25">
      <c r="B9" s="4"/>
      <c r="C9" s="8" t="s">
        <v>9</v>
      </c>
      <c r="D9" s="25"/>
    </row>
    <row r="10" spans="2:4" x14ac:dyDescent="0.25">
      <c r="B10" s="4">
        <v>1</v>
      </c>
      <c r="C10" s="1" t="s">
        <v>10</v>
      </c>
      <c r="D10" s="26"/>
    </row>
    <row r="11" spans="2:4" x14ac:dyDescent="0.25">
      <c r="B11" s="4">
        <v>2</v>
      </c>
      <c r="C11" s="1" t="s">
        <v>26</v>
      </c>
      <c r="D11" s="26">
        <v>14.48</v>
      </c>
    </row>
    <row r="12" spans="2:4" x14ac:dyDescent="0.25">
      <c r="B12" s="4">
        <v>3</v>
      </c>
      <c r="C12" s="1" t="s">
        <v>27</v>
      </c>
      <c r="D12" s="26">
        <v>57.15</v>
      </c>
    </row>
    <row r="13" spans="2:4" x14ac:dyDescent="0.25">
      <c r="B13" s="4">
        <v>4</v>
      </c>
      <c r="C13" s="1" t="s">
        <v>28</v>
      </c>
      <c r="D13" s="26"/>
    </row>
    <row r="14" spans="2:4" x14ac:dyDescent="0.25">
      <c r="B14" s="4">
        <v>5</v>
      </c>
      <c r="C14" s="1" t="s">
        <v>29</v>
      </c>
      <c r="D14" s="26"/>
    </row>
    <row r="15" spans="2:4" x14ac:dyDescent="0.25">
      <c r="B15" s="4">
        <v>6</v>
      </c>
      <c r="C15" s="1" t="s">
        <v>30</v>
      </c>
      <c r="D15" s="26"/>
    </row>
    <row r="16" spans="2:4" x14ac:dyDescent="0.25">
      <c r="B16" s="4">
        <v>7</v>
      </c>
      <c r="C16" s="1" t="s">
        <v>11</v>
      </c>
      <c r="D16" s="26"/>
    </row>
    <row r="17" spans="2:4" x14ac:dyDescent="0.25">
      <c r="B17" s="4">
        <v>8</v>
      </c>
      <c r="C17" s="1" t="s">
        <v>12</v>
      </c>
      <c r="D17" s="26"/>
    </row>
    <row r="18" spans="2:4" x14ac:dyDescent="0.25">
      <c r="B18" s="4">
        <v>9</v>
      </c>
      <c r="C18" s="1" t="s">
        <v>13</v>
      </c>
      <c r="D18" s="26"/>
    </row>
    <row r="19" spans="2:4" x14ac:dyDescent="0.25">
      <c r="B19" s="4">
        <v>10</v>
      </c>
      <c r="C19" s="1" t="s">
        <v>31</v>
      </c>
      <c r="D19" s="26"/>
    </row>
    <row r="20" spans="2:4" x14ac:dyDescent="0.25">
      <c r="B20" s="4">
        <v>11</v>
      </c>
      <c r="C20" s="1" t="s">
        <v>32</v>
      </c>
      <c r="D20" s="26"/>
    </row>
    <row r="21" spans="2:4" x14ac:dyDescent="0.25">
      <c r="B21" s="4">
        <v>12</v>
      </c>
      <c r="C21" s="1" t="s">
        <v>21</v>
      </c>
      <c r="D21" s="26"/>
    </row>
    <row r="22" spans="2:4" x14ac:dyDescent="0.25">
      <c r="B22" s="4">
        <v>13</v>
      </c>
      <c r="C22" s="1" t="s">
        <v>22</v>
      </c>
      <c r="D22" s="26">
        <v>17.16</v>
      </c>
    </row>
    <row r="23" spans="2:4" x14ac:dyDescent="0.25">
      <c r="B23" s="4">
        <v>14</v>
      </c>
      <c r="C23" s="1" t="s">
        <v>23</v>
      </c>
      <c r="D23" s="26">
        <v>1245.96</v>
      </c>
    </row>
    <row r="24" spans="2:4" x14ac:dyDescent="0.25">
      <c r="B24" s="4">
        <v>15</v>
      </c>
      <c r="C24" s="1" t="s">
        <v>39</v>
      </c>
      <c r="D24" s="26">
        <v>241.19</v>
      </c>
    </row>
    <row r="25" spans="2:4" x14ac:dyDescent="0.25">
      <c r="B25" s="5">
        <v>16</v>
      </c>
      <c r="C25" s="18" t="s">
        <v>14</v>
      </c>
      <c r="D25" s="27">
        <f>SUM(D10:D24)</f>
        <v>1575.94</v>
      </c>
    </row>
    <row r="26" spans="2:4" ht="30" x14ac:dyDescent="0.25">
      <c r="B26" s="4">
        <v>17</v>
      </c>
      <c r="C26" s="7" t="s">
        <v>68</v>
      </c>
      <c r="D26" s="26">
        <v>5136.72</v>
      </c>
    </row>
    <row r="27" spans="2:4" x14ac:dyDescent="0.25">
      <c r="B27" s="4">
        <v>18</v>
      </c>
      <c r="C27" s="7" t="s">
        <v>67</v>
      </c>
      <c r="D27" s="26"/>
    </row>
    <row r="28" spans="2:4" x14ac:dyDescent="0.25">
      <c r="B28" s="4">
        <v>19</v>
      </c>
      <c r="C28" s="23" t="s">
        <v>66</v>
      </c>
      <c r="D28" s="26">
        <v>12826.75</v>
      </c>
    </row>
    <row r="29" spans="2:4" ht="30" x14ac:dyDescent="0.25">
      <c r="B29" s="4">
        <v>20</v>
      </c>
      <c r="C29" s="9" t="s">
        <v>65</v>
      </c>
      <c r="D29" s="27">
        <f>SUM(D26:D28)</f>
        <v>17963.47</v>
      </c>
    </row>
    <row r="30" spans="2:4" ht="30" x14ac:dyDescent="0.25">
      <c r="B30" s="5">
        <v>21</v>
      </c>
      <c r="C30" s="20" t="s">
        <v>64</v>
      </c>
      <c r="D30" s="26">
        <f>D29-D25</f>
        <v>16387.530000000002</v>
      </c>
    </row>
    <row r="31" spans="2:4" x14ac:dyDescent="0.25">
      <c r="B31" s="15"/>
      <c r="C31" s="15"/>
      <c r="D31" s="14"/>
    </row>
    <row r="32" spans="2:4" x14ac:dyDescent="0.25">
      <c r="B32" s="13"/>
      <c r="C32" s="21" t="s">
        <v>15</v>
      </c>
      <c r="D32" s="14"/>
    </row>
    <row r="33" spans="2:4" x14ac:dyDescent="0.25">
      <c r="B33" s="13"/>
      <c r="D33" s="14"/>
    </row>
    <row r="34" spans="2:4" ht="60" x14ac:dyDescent="0.25">
      <c r="B34" s="17">
        <v>22</v>
      </c>
      <c r="C34" s="10" t="s">
        <v>63</v>
      </c>
      <c r="D34" s="11">
        <v>5992.84</v>
      </c>
    </row>
    <row r="35" spans="2:4" ht="30" x14ac:dyDescent="0.25">
      <c r="B35" s="12">
        <v>23</v>
      </c>
      <c r="C35" s="7" t="s">
        <v>24</v>
      </c>
      <c r="D35" s="11">
        <f>D34-428.06</f>
        <v>5564.78</v>
      </c>
    </row>
    <row r="38" spans="2:4" x14ac:dyDescent="0.25">
      <c r="C38" t="s">
        <v>16</v>
      </c>
      <c r="D38" t="s">
        <v>17</v>
      </c>
    </row>
  </sheetData>
  <printOptions horizontalCentered="1"/>
  <pageMargins left="0" right="0" top="0" bottom="0" header="0" footer="0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8"/>
  <sheetViews>
    <sheetView topLeftCell="A19" workbookViewId="0">
      <selection activeCell="D36" sqref="D36"/>
    </sheetView>
  </sheetViews>
  <sheetFormatPr defaultRowHeight="15" x14ac:dyDescent="0.25"/>
  <cols>
    <col min="1" max="1" width="1.28515625" customWidth="1"/>
    <col min="2" max="2" width="5" customWidth="1"/>
    <col min="3" max="3" width="65.5703125" customWidth="1"/>
    <col min="4" max="4" width="23.42578125" customWidth="1"/>
  </cols>
  <sheetData>
    <row r="1" spans="2:4" x14ac:dyDescent="0.25">
      <c r="C1" s="22" t="s">
        <v>0</v>
      </c>
    </row>
    <row r="2" spans="2:4" x14ac:dyDescent="0.25">
      <c r="C2" s="22" t="s">
        <v>1</v>
      </c>
    </row>
    <row r="3" spans="2:4" x14ac:dyDescent="0.25">
      <c r="C3" s="6" t="s">
        <v>2</v>
      </c>
      <c r="D3" s="2" t="s">
        <v>18</v>
      </c>
    </row>
    <row r="4" spans="2:4" x14ac:dyDescent="0.25">
      <c r="C4" s="6"/>
      <c r="D4" s="2" t="s">
        <v>56</v>
      </c>
    </row>
    <row r="5" spans="2:4" x14ac:dyDescent="0.25">
      <c r="C5" s="6" t="s">
        <v>3</v>
      </c>
      <c r="D5" s="4" t="s">
        <v>62</v>
      </c>
    </row>
    <row r="6" spans="2:4" x14ac:dyDescent="0.25">
      <c r="C6" s="6" t="s">
        <v>4</v>
      </c>
      <c r="D6" s="4" t="s">
        <v>5</v>
      </c>
    </row>
    <row r="8" spans="2:4" ht="33.75" customHeight="1" x14ac:dyDescent="0.25">
      <c r="B8" s="5" t="s">
        <v>6</v>
      </c>
      <c r="C8" s="12" t="s">
        <v>7</v>
      </c>
      <c r="D8" s="28" t="s">
        <v>8</v>
      </c>
    </row>
    <row r="9" spans="2:4" x14ac:dyDescent="0.25">
      <c r="B9" s="4"/>
      <c r="C9" s="8" t="s">
        <v>9</v>
      </c>
      <c r="D9" s="25"/>
    </row>
    <row r="10" spans="2:4" x14ac:dyDescent="0.25">
      <c r="B10" s="4">
        <v>1</v>
      </c>
      <c r="C10" s="1" t="s">
        <v>10</v>
      </c>
      <c r="D10" s="26">
        <v>6540.9</v>
      </c>
    </row>
    <row r="11" spans="2:4" x14ac:dyDescent="0.25">
      <c r="B11" s="4">
        <v>2</v>
      </c>
      <c r="C11" s="1" t="s">
        <v>26</v>
      </c>
      <c r="D11" s="26">
        <v>15085.79</v>
      </c>
    </row>
    <row r="12" spans="2:4" x14ac:dyDescent="0.25">
      <c r="B12" s="4">
        <v>3</v>
      </c>
      <c r="C12" s="1" t="s">
        <v>27</v>
      </c>
      <c r="D12" s="26">
        <v>102658.27</v>
      </c>
    </row>
    <row r="13" spans="2:4" x14ac:dyDescent="0.25">
      <c r="B13" s="4">
        <v>4</v>
      </c>
      <c r="C13" s="1" t="s">
        <v>28</v>
      </c>
      <c r="D13" s="26">
        <v>85303.81</v>
      </c>
    </row>
    <row r="14" spans="2:4" x14ac:dyDescent="0.25">
      <c r="B14" s="4">
        <v>5</v>
      </c>
      <c r="C14" s="1" t="s">
        <v>29</v>
      </c>
      <c r="D14" s="26">
        <v>4423.58</v>
      </c>
    </row>
    <row r="15" spans="2:4" x14ac:dyDescent="0.25">
      <c r="B15" s="4">
        <v>6</v>
      </c>
      <c r="C15" s="1" t="s">
        <v>30</v>
      </c>
      <c r="D15" s="26">
        <f>26362.43+3130.27</f>
        <v>29492.7</v>
      </c>
    </row>
    <row r="16" spans="2:4" x14ac:dyDescent="0.25">
      <c r="B16" s="4">
        <v>7</v>
      </c>
      <c r="C16" s="1" t="s">
        <v>11</v>
      </c>
      <c r="D16" s="26"/>
    </row>
    <row r="17" spans="2:4" x14ac:dyDescent="0.25">
      <c r="B17" s="4">
        <v>8</v>
      </c>
      <c r="C17" s="1" t="s">
        <v>12</v>
      </c>
      <c r="D17" s="26">
        <v>1650.48</v>
      </c>
    </row>
    <row r="18" spans="2:4" x14ac:dyDescent="0.25">
      <c r="B18" s="4">
        <v>9</v>
      </c>
      <c r="C18" s="1" t="s">
        <v>13</v>
      </c>
      <c r="D18" s="26"/>
    </row>
    <row r="19" spans="2:4" x14ac:dyDescent="0.25">
      <c r="B19" s="4">
        <v>10</v>
      </c>
      <c r="C19" s="1" t="s">
        <v>31</v>
      </c>
      <c r="D19" s="26">
        <v>34397.129999999997</v>
      </c>
    </row>
    <row r="20" spans="2:4" x14ac:dyDescent="0.25">
      <c r="B20" s="4">
        <v>11</v>
      </c>
      <c r="C20" s="1" t="s">
        <v>32</v>
      </c>
      <c r="D20" s="26">
        <v>2229.9299999999998</v>
      </c>
    </row>
    <row r="21" spans="2:4" x14ac:dyDescent="0.25">
      <c r="B21" s="4">
        <v>12</v>
      </c>
      <c r="C21" s="1" t="s">
        <v>21</v>
      </c>
      <c r="D21" s="26"/>
    </row>
    <row r="22" spans="2:4" x14ac:dyDescent="0.25">
      <c r="B22" s="4">
        <v>13</v>
      </c>
      <c r="C22" s="1" t="s">
        <v>22</v>
      </c>
      <c r="D22" s="26">
        <v>613.46</v>
      </c>
    </row>
    <row r="23" spans="2:4" x14ac:dyDescent="0.25">
      <c r="B23" s="4">
        <v>14</v>
      </c>
      <c r="C23" s="1" t="s">
        <v>23</v>
      </c>
      <c r="D23" s="26">
        <v>66938.3</v>
      </c>
    </row>
    <row r="24" spans="2:4" x14ac:dyDescent="0.25">
      <c r="B24" s="4">
        <v>15</v>
      </c>
      <c r="C24" s="1" t="s">
        <v>39</v>
      </c>
      <c r="D24" s="26">
        <v>10541.01</v>
      </c>
    </row>
    <row r="25" spans="2:4" x14ac:dyDescent="0.25">
      <c r="B25" s="5">
        <v>16</v>
      </c>
      <c r="C25" s="18" t="s">
        <v>14</v>
      </c>
      <c r="D25" s="27">
        <f>SUM(D10:D24)</f>
        <v>359875.36000000004</v>
      </c>
    </row>
    <row r="26" spans="2:4" ht="30" x14ac:dyDescent="0.25">
      <c r="B26" s="4">
        <v>17</v>
      </c>
      <c r="C26" s="7" t="s">
        <v>68</v>
      </c>
      <c r="D26" s="26">
        <v>271142.40000000002</v>
      </c>
    </row>
    <row r="27" spans="2:4" x14ac:dyDescent="0.25">
      <c r="B27" s="4">
        <v>18</v>
      </c>
      <c r="C27" s="7" t="s">
        <v>67</v>
      </c>
      <c r="D27" s="26">
        <v>2096.14</v>
      </c>
    </row>
    <row r="28" spans="2:4" x14ac:dyDescent="0.25">
      <c r="B28" s="4">
        <v>19</v>
      </c>
      <c r="C28" s="23" t="s">
        <v>66</v>
      </c>
      <c r="D28" s="26">
        <v>-358083.35</v>
      </c>
    </row>
    <row r="29" spans="2:4" ht="30" x14ac:dyDescent="0.25">
      <c r="B29" s="4">
        <v>20</v>
      </c>
      <c r="C29" s="9" t="s">
        <v>65</v>
      </c>
      <c r="D29" s="27">
        <f>SUM(D26:D28)</f>
        <v>-84844.809999999939</v>
      </c>
    </row>
    <row r="30" spans="2:4" ht="30" x14ac:dyDescent="0.25">
      <c r="B30" s="5">
        <v>21</v>
      </c>
      <c r="C30" s="20" t="s">
        <v>64</v>
      </c>
      <c r="D30" s="26">
        <f>D29-D25</f>
        <v>-444720.17</v>
      </c>
    </row>
    <row r="31" spans="2:4" x14ac:dyDescent="0.25">
      <c r="B31" s="15"/>
      <c r="C31" s="15"/>
      <c r="D31" s="14"/>
    </row>
    <row r="32" spans="2:4" x14ac:dyDescent="0.25">
      <c r="B32" s="13"/>
      <c r="C32" s="21" t="s">
        <v>15</v>
      </c>
      <c r="D32" s="14"/>
    </row>
    <row r="33" spans="2:4" x14ac:dyDescent="0.25">
      <c r="B33" s="13"/>
      <c r="D33" s="14"/>
    </row>
    <row r="34" spans="2:4" ht="60" x14ac:dyDescent="0.25">
      <c r="B34" s="17">
        <v>22</v>
      </c>
      <c r="C34" s="10" t="s">
        <v>63</v>
      </c>
      <c r="D34" s="11">
        <v>270401.59000000003</v>
      </c>
    </row>
    <row r="35" spans="2:4" ht="30" x14ac:dyDescent="0.25">
      <c r="B35" s="12">
        <v>23</v>
      </c>
      <c r="C35" s="7" t="s">
        <v>24</v>
      </c>
      <c r="D35" s="11">
        <f>D34-83043.64</f>
        <v>187357.95</v>
      </c>
    </row>
    <row r="38" spans="2:4" x14ac:dyDescent="0.25">
      <c r="C38" t="s">
        <v>16</v>
      </c>
      <c r="D38" t="s">
        <v>17</v>
      </c>
    </row>
  </sheetData>
  <printOptions horizontalCentered="1"/>
  <pageMargins left="0" right="0" top="0" bottom="0" header="0" footer="0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8"/>
  <sheetViews>
    <sheetView topLeftCell="A19" workbookViewId="0">
      <selection activeCell="D35" sqref="D35"/>
    </sheetView>
  </sheetViews>
  <sheetFormatPr defaultRowHeight="15" x14ac:dyDescent="0.25"/>
  <cols>
    <col min="1" max="1" width="4.85546875" customWidth="1"/>
    <col min="2" max="2" width="6.28515625" customWidth="1"/>
    <col min="3" max="3" width="65.28515625" customWidth="1"/>
    <col min="4" max="4" width="23.140625" customWidth="1"/>
  </cols>
  <sheetData>
    <row r="1" spans="2:4" x14ac:dyDescent="0.25">
      <c r="C1" s="22" t="s">
        <v>0</v>
      </c>
    </row>
    <row r="2" spans="2:4" x14ac:dyDescent="0.25">
      <c r="C2" s="22" t="s">
        <v>1</v>
      </c>
    </row>
    <row r="3" spans="2:4" x14ac:dyDescent="0.25">
      <c r="C3" s="6" t="s">
        <v>2</v>
      </c>
      <c r="D3" s="2" t="s">
        <v>18</v>
      </c>
    </row>
    <row r="4" spans="2:4" x14ac:dyDescent="0.25">
      <c r="C4" s="6"/>
      <c r="D4" s="2" t="s">
        <v>57</v>
      </c>
    </row>
    <row r="5" spans="2:4" x14ac:dyDescent="0.25">
      <c r="C5" s="6" t="s">
        <v>3</v>
      </c>
      <c r="D5" s="4" t="s">
        <v>62</v>
      </c>
    </row>
    <row r="6" spans="2:4" x14ac:dyDescent="0.25">
      <c r="C6" s="6" t="s">
        <v>4</v>
      </c>
      <c r="D6" s="4" t="s">
        <v>5</v>
      </c>
    </row>
    <row r="8" spans="2:4" ht="27.75" customHeight="1" x14ac:dyDescent="0.25">
      <c r="B8" s="5" t="s">
        <v>6</v>
      </c>
      <c r="C8" s="12" t="s">
        <v>7</v>
      </c>
      <c r="D8" s="4" t="s">
        <v>8</v>
      </c>
    </row>
    <row r="9" spans="2:4" x14ac:dyDescent="0.25">
      <c r="B9" s="4"/>
      <c r="C9" s="8" t="s">
        <v>9</v>
      </c>
      <c r="D9" s="1"/>
    </row>
    <row r="10" spans="2:4" x14ac:dyDescent="0.25">
      <c r="B10" s="4">
        <v>1</v>
      </c>
      <c r="C10" s="1" t="s">
        <v>10</v>
      </c>
      <c r="D10" s="11"/>
    </row>
    <row r="11" spans="2:4" x14ac:dyDescent="0.25">
      <c r="B11" s="4">
        <v>2</v>
      </c>
      <c r="C11" s="1" t="s">
        <v>26</v>
      </c>
      <c r="D11" s="11">
        <v>148.13</v>
      </c>
    </row>
    <row r="12" spans="2:4" x14ac:dyDescent="0.25">
      <c r="B12" s="4">
        <v>3</v>
      </c>
      <c r="C12" s="1" t="s">
        <v>27</v>
      </c>
      <c r="D12" s="11">
        <v>584.5</v>
      </c>
    </row>
    <row r="13" spans="2:4" x14ac:dyDescent="0.25">
      <c r="B13" s="4">
        <v>4</v>
      </c>
      <c r="C13" s="1" t="s">
        <v>28</v>
      </c>
      <c r="D13" s="11"/>
    </row>
    <row r="14" spans="2:4" x14ac:dyDescent="0.25">
      <c r="B14" s="4">
        <v>5</v>
      </c>
      <c r="C14" s="1" t="s">
        <v>29</v>
      </c>
      <c r="D14" s="11"/>
    </row>
    <row r="15" spans="2:4" x14ac:dyDescent="0.25">
      <c r="B15" s="4">
        <v>6</v>
      </c>
      <c r="C15" s="1" t="s">
        <v>30</v>
      </c>
      <c r="D15" s="11"/>
    </row>
    <row r="16" spans="2:4" x14ac:dyDescent="0.25">
      <c r="B16" s="4">
        <v>7</v>
      </c>
      <c r="C16" s="1" t="s">
        <v>11</v>
      </c>
      <c r="D16" s="11"/>
    </row>
    <row r="17" spans="2:4" x14ac:dyDescent="0.25">
      <c r="B17" s="4">
        <v>8</v>
      </c>
      <c r="C17" s="1" t="s">
        <v>12</v>
      </c>
      <c r="D17" s="11"/>
    </row>
    <row r="18" spans="2:4" x14ac:dyDescent="0.25">
      <c r="B18" s="4">
        <v>9</v>
      </c>
      <c r="C18" s="1" t="s">
        <v>13</v>
      </c>
      <c r="D18" s="11"/>
    </row>
    <row r="19" spans="2:4" x14ac:dyDescent="0.25">
      <c r="B19" s="4">
        <v>10</v>
      </c>
      <c r="C19" s="1" t="s">
        <v>31</v>
      </c>
      <c r="D19" s="11">
        <v>1662.85</v>
      </c>
    </row>
    <row r="20" spans="2:4" x14ac:dyDescent="0.25">
      <c r="B20" s="4">
        <v>11</v>
      </c>
      <c r="C20" s="1" t="s">
        <v>32</v>
      </c>
      <c r="D20" s="11"/>
    </row>
    <row r="21" spans="2:4" x14ac:dyDescent="0.25">
      <c r="B21" s="4">
        <v>12</v>
      </c>
      <c r="C21" s="1" t="s">
        <v>21</v>
      </c>
      <c r="D21" s="11"/>
    </row>
    <row r="22" spans="2:4" x14ac:dyDescent="0.25">
      <c r="B22" s="4">
        <v>13</v>
      </c>
      <c r="C22" s="1" t="s">
        <v>22</v>
      </c>
      <c r="D22" s="11">
        <v>34.32</v>
      </c>
    </row>
    <row r="23" spans="2:4" x14ac:dyDescent="0.25">
      <c r="B23" s="4">
        <v>14</v>
      </c>
      <c r="C23" s="1" t="s">
        <v>23</v>
      </c>
      <c r="D23" s="11">
        <v>12743.12</v>
      </c>
    </row>
    <row r="24" spans="2:4" x14ac:dyDescent="0.25">
      <c r="B24" s="4">
        <v>15</v>
      </c>
      <c r="C24" s="1" t="s">
        <v>39</v>
      </c>
      <c r="D24" s="11">
        <v>2350.16</v>
      </c>
    </row>
    <row r="25" spans="2:4" x14ac:dyDescent="0.25">
      <c r="B25" s="5">
        <v>16</v>
      </c>
      <c r="C25" s="18" t="s">
        <v>14</v>
      </c>
      <c r="D25" s="19">
        <f>SUM(D10:D24)</f>
        <v>17523.080000000002</v>
      </c>
    </row>
    <row r="26" spans="2:4" ht="30" x14ac:dyDescent="0.25">
      <c r="B26" s="4">
        <v>17</v>
      </c>
      <c r="C26" s="7" t="s">
        <v>68</v>
      </c>
      <c r="D26" s="11">
        <v>50085.96</v>
      </c>
    </row>
    <row r="27" spans="2:4" x14ac:dyDescent="0.25">
      <c r="B27" s="4">
        <v>18</v>
      </c>
      <c r="C27" s="7" t="s">
        <v>67</v>
      </c>
      <c r="D27" s="11">
        <v>0</v>
      </c>
    </row>
    <row r="28" spans="2:4" x14ac:dyDescent="0.25">
      <c r="B28" s="4">
        <v>19</v>
      </c>
      <c r="C28" s="23" t="s">
        <v>66</v>
      </c>
      <c r="D28" s="11">
        <v>143418.64000000001</v>
      </c>
    </row>
    <row r="29" spans="2:4" ht="30" x14ac:dyDescent="0.25">
      <c r="B29" s="4">
        <v>20</v>
      </c>
      <c r="C29" s="9" t="s">
        <v>65</v>
      </c>
      <c r="D29" s="19">
        <f>SUM(D26:D28)</f>
        <v>193504.6</v>
      </c>
    </row>
    <row r="30" spans="2:4" ht="30" x14ac:dyDescent="0.25">
      <c r="B30" s="5">
        <v>21</v>
      </c>
      <c r="C30" s="20" t="s">
        <v>64</v>
      </c>
      <c r="D30" s="11">
        <f>D29-D25</f>
        <v>175981.52000000002</v>
      </c>
    </row>
    <row r="31" spans="2:4" x14ac:dyDescent="0.25">
      <c r="B31" s="15"/>
      <c r="C31" s="15"/>
      <c r="D31" s="14"/>
    </row>
    <row r="32" spans="2:4" x14ac:dyDescent="0.25">
      <c r="B32" s="13"/>
      <c r="C32" s="21" t="s">
        <v>15</v>
      </c>
      <c r="D32" s="14"/>
    </row>
    <row r="33" spans="2:4" ht="18" customHeight="1" x14ac:dyDescent="0.25">
      <c r="B33" s="13"/>
      <c r="D33" s="14"/>
    </row>
    <row r="34" spans="2:4" ht="60" x14ac:dyDescent="0.25">
      <c r="B34" s="17">
        <v>22</v>
      </c>
      <c r="C34" s="10" t="s">
        <v>63</v>
      </c>
      <c r="D34" s="11">
        <v>4173.83</v>
      </c>
    </row>
    <row r="35" spans="2:4" ht="30" x14ac:dyDescent="0.25">
      <c r="B35" s="12">
        <v>23</v>
      </c>
      <c r="C35" s="7" t="s">
        <v>24</v>
      </c>
      <c r="D35" s="11">
        <v>0</v>
      </c>
    </row>
    <row r="38" spans="2:4" x14ac:dyDescent="0.25">
      <c r="C38" t="s">
        <v>16</v>
      </c>
      <c r="D38" t="s">
        <v>17</v>
      </c>
    </row>
  </sheetData>
  <printOptions horizontalCentered="1"/>
  <pageMargins left="0" right="0" top="0" bottom="0" header="0" footer="0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8"/>
  <sheetViews>
    <sheetView topLeftCell="A16" workbookViewId="0">
      <selection activeCell="D36" sqref="D36"/>
    </sheetView>
  </sheetViews>
  <sheetFormatPr defaultRowHeight="15" x14ac:dyDescent="0.25"/>
  <cols>
    <col min="1" max="1" width="4.42578125" customWidth="1"/>
    <col min="2" max="2" width="5" customWidth="1"/>
    <col min="3" max="3" width="65.85546875" customWidth="1"/>
    <col min="4" max="4" width="24.140625" customWidth="1"/>
  </cols>
  <sheetData>
    <row r="1" spans="2:4" x14ac:dyDescent="0.25">
      <c r="C1" s="22" t="s">
        <v>0</v>
      </c>
    </row>
    <row r="2" spans="2:4" x14ac:dyDescent="0.25">
      <c r="C2" s="22" t="s">
        <v>1</v>
      </c>
    </row>
    <row r="3" spans="2:4" x14ac:dyDescent="0.25">
      <c r="C3" s="6" t="s">
        <v>2</v>
      </c>
      <c r="D3" s="2" t="s">
        <v>18</v>
      </c>
    </row>
    <row r="4" spans="2:4" x14ac:dyDescent="0.25">
      <c r="C4" s="6"/>
      <c r="D4" s="2" t="s">
        <v>58</v>
      </c>
    </row>
    <row r="5" spans="2:4" x14ac:dyDescent="0.25">
      <c r="C5" s="6" t="s">
        <v>3</v>
      </c>
      <c r="D5" s="4" t="s">
        <v>62</v>
      </c>
    </row>
    <row r="6" spans="2:4" x14ac:dyDescent="0.25">
      <c r="C6" s="6" t="s">
        <v>4</v>
      </c>
      <c r="D6" s="4" t="s">
        <v>5</v>
      </c>
    </row>
    <row r="8" spans="2:4" ht="25.5" customHeight="1" x14ac:dyDescent="0.25">
      <c r="B8" s="5" t="s">
        <v>6</v>
      </c>
      <c r="C8" s="12" t="s">
        <v>7</v>
      </c>
      <c r="D8" s="4" t="s">
        <v>8</v>
      </c>
    </row>
    <row r="9" spans="2:4" x14ac:dyDescent="0.25">
      <c r="B9" s="4"/>
      <c r="C9" s="8" t="s">
        <v>9</v>
      </c>
      <c r="D9" s="1"/>
    </row>
    <row r="10" spans="2:4" x14ac:dyDescent="0.25">
      <c r="B10" s="4">
        <v>1</v>
      </c>
      <c r="C10" s="1" t="s">
        <v>10</v>
      </c>
      <c r="D10" s="26">
        <v>513.47</v>
      </c>
    </row>
    <row r="11" spans="2:4" x14ac:dyDescent="0.25">
      <c r="B11" s="4">
        <v>2</v>
      </c>
      <c r="C11" s="1" t="s">
        <v>26</v>
      </c>
      <c r="D11" s="26">
        <v>3502.55</v>
      </c>
    </row>
    <row r="12" spans="2:4" x14ac:dyDescent="0.25">
      <c r="B12" s="4">
        <v>3</v>
      </c>
      <c r="C12" s="1" t="s">
        <v>27</v>
      </c>
      <c r="D12" s="26">
        <v>42673.27</v>
      </c>
    </row>
    <row r="13" spans="2:4" x14ac:dyDescent="0.25">
      <c r="B13" s="4">
        <v>4</v>
      </c>
      <c r="C13" s="1" t="s">
        <v>28</v>
      </c>
      <c r="D13" s="26">
        <v>55997.54</v>
      </c>
    </row>
    <row r="14" spans="2:4" x14ac:dyDescent="0.25">
      <c r="B14" s="4">
        <v>5</v>
      </c>
      <c r="C14" s="1" t="s">
        <v>29</v>
      </c>
      <c r="D14" s="26">
        <v>1514.57</v>
      </c>
    </row>
    <row r="15" spans="2:4" x14ac:dyDescent="0.25">
      <c r="B15" s="4">
        <v>6</v>
      </c>
      <c r="C15" s="1" t="s">
        <v>30</v>
      </c>
      <c r="D15" s="26">
        <f>6261.08+3130.27</f>
        <v>9391.35</v>
      </c>
    </row>
    <row r="16" spans="2:4" x14ac:dyDescent="0.25">
      <c r="B16" s="4">
        <v>7</v>
      </c>
      <c r="C16" s="1" t="s">
        <v>11</v>
      </c>
      <c r="D16" s="26"/>
    </row>
    <row r="17" spans="2:4" x14ac:dyDescent="0.25">
      <c r="B17" s="4">
        <v>8</v>
      </c>
      <c r="C17" s="1" t="s">
        <v>12</v>
      </c>
      <c r="D17" s="26">
        <v>1104.83</v>
      </c>
    </row>
    <row r="18" spans="2:4" x14ac:dyDescent="0.25">
      <c r="B18" s="4">
        <v>9</v>
      </c>
      <c r="C18" s="1" t="s">
        <v>13</v>
      </c>
      <c r="D18" s="26"/>
    </row>
    <row r="19" spans="2:4" x14ac:dyDescent="0.25">
      <c r="B19" s="4">
        <v>10</v>
      </c>
      <c r="C19" s="1" t="s">
        <v>31</v>
      </c>
      <c r="D19" s="26">
        <v>12430.99</v>
      </c>
    </row>
    <row r="20" spans="2:4" x14ac:dyDescent="0.25">
      <c r="B20" s="4">
        <v>11</v>
      </c>
      <c r="C20" s="1" t="s">
        <v>32</v>
      </c>
      <c r="D20" s="26">
        <v>4339.17</v>
      </c>
    </row>
    <row r="21" spans="2:4" x14ac:dyDescent="0.25">
      <c r="B21" s="4">
        <v>12</v>
      </c>
      <c r="C21" s="1" t="s">
        <v>21</v>
      </c>
      <c r="D21" s="26"/>
    </row>
    <row r="22" spans="2:4" x14ac:dyDescent="0.25">
      <c r="B22" s="4">
        <v>13</v>
      </c>
      <c r="C22" s="1" t="s">
        <v>22</v>
      </c>
      <c r="D22" s="26">
        <v>185.9</v>
      </c>
    </row>
    <row r="23" spans="2:4" x14ac:dyDescent="0.25">
      <c r="B23" s="4">
        <v>14</v>
      </c>
      <c r="C23" s="1" t="s">
        <v>23</v>
      </c>
      <c r="D23" s="26">
        <v>22742.73</v>
      </c>
    </row>
    <row r="24" spans="2:4" x14ac:dyDescent="0.25">
      <c r="B24" s="4">
        <v>15</v>
      </c>
      <c r="C24" s="1" t="s">
        <v>39</v>
      </c>
      <c r="D24" s="26">
        <v>3327.97</v>
      </c>
    </row>
    <row r="25" spans="2:4" x14ac:dyDescent="0.25">
      <c r="B25" s="5">
        <v>16</v>
      </c>
      <c r="C25" s="18" t="s">
        <v>14</v>
      </c>
      <c r="D25" s="27">
        <f>SUM(D10:D24)</f>
        <v>157724.34000000003</v>
      </c>
    </row>
    <row r="26" spans="2:4" ht="30" x14ac:dyDescent="0.25">
      <c r="B26" s="4">
        <v>17</v>
      </c>
      <c r="C26" s="7" t="s">
        <v>68</v>
      </c>
      <c r="D26" s="26">
        <v>92122.32</v>
      </c>
    </row>
    <row r="27" spans="2:4" x14ac:dyDescent="0.25">
      <c r="B27" s="4">
        <v>18</v>
      </c>
      <c r="C27" s="7" t="s">
        <v>67</v>
      </c>
      <c r="D27" s="26">
        <v>1128.3599999999999</v>
      </c>
    </row>
    <row r="28" spans="2:4" x14ac:dyDescent="0.25">
      <c r="B28" s="4">
        <v>19</v>
      </c>
      <c r="C28" s="23" t="s">
        <v>66</v>
      </c>
      <c r="D28" s="26">
        <v>-269247.03000000003</v>
      </c>
    </row>
    <row r="29" spans="2:4" ht="30" x14ac:dyDescent="0.25">
      <c r="B29" s="4">
        <v>20</v>
      </c>
      <c r="C29" s="9" t="s">
        <v>65</v>
      </c>
      <c r="D29" s="27">
        <f>SUM(D26:D28)</f>
        <v>-175996.35000000003</v>
      </c>
    </row>
    <row r="30" spans="2:4" ht="30" x14ac:dyDescent="0.25">
      <c r="B30" s="5">
        <v>21</v>
      </c>
      <c r="C30" s="20" t="s">
        <v>64</v>
      </c>
      <c r="D30" s="26">
        <f>D29-D25</f>
        <v>-333720.69000000006</v>
      </c>
    </row>
    <row r="31" spans="2:4" x14ac:dyDescent="0.25">
      <c r="B31" s="15"/>
      <c r="C31" s="15"/>
      <c r="D31" s="14"/>
    </row>
    <row r="32" spans="2:4" x14ac:dyDescent="0.25">
      <c r="B32" s="13"/>
      <c r="C32" s="21" t="s">
        <v>15</v>
      </c>
      <c r="D32" s="14"/>
    </row>
    <row r="33" spans="2:4" x14ac:dyDescent="0.25">
      <c r="B33" s="13"/>
      <c r="D33" s="14"/>
    </row>
    <row r="34" spans="2:4" ht="60" x14ac:dyDescent="0.25">
      <c r="B34" s="17">
        <v>22</v>
      </c>
      <c r="C34" s="10" t="s">
        <v>63</v>
      </c>
      <c r="D34" s="11">
        <v>71569.73</v>
      </c>
    </row>
    <row r="35" spans="2:4" ht="30" x14ac:dyDescent="0.25">
      <c r="B35" s="12">
        <v>23</v>
      </c>
      <c r="C35" s="7" t="s">
        <v>24</v>
      </c>
      <c r="D35" s="11">
        <f>D34-32862.73-172.6</f>
        <v>38534.399999999994</v>
      </c>
    </row>
    <row r="38" spans="2:4" x14ac:dyDescent="0.25">
      <c r="C38" t="s">
        <v>16</v>
      </c>
      <c r="D38" t="s">
        <v>17</v>
      </c>
    </row>
  </sheetData>
  <printOptions horizontalCentered="1"/>
  <pageMargins left="0" right="0" top="0" bottom="0" header="0" footer="0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8"/>
  <sheetViews>
    <sheetView topLeftCell="A19" workbookViewId="0">
      <selection activeCell="D36" sqref="D36"/>
    </sheetView>
  </sheetViews>
  <sheetFormatPr defaultRowHeight="15" x14ac:dyDescent="0.25"/>
  <cols>
    <col min="1" max="1" width="3.85546875" customWidth="1"/>
    <col min="2" max="2" width="5.5703125" customWidth="1"/>
    <col min="3" max="3" width="66" customWidth="1"/>
    <col min="4" max="4" width="23.85546875" customWidth="1"/>
  </cols>
  <sheetData>
    <row r="1" spans="2:4" x14ac:dyDescent="0.25">
      <c r="C1" s="22" t="s">
        <v>0</v>
      </c>
    </row>
    <row r="2" spans="2:4" x14ac:dyDescent="0.25">
      <c r="C2" s="22" t="s">
        <v>1</v>
      </c>
    </row>
    <row r="3" spans="2:4" x14ac:dyDescent="0.25">
      <c r="C3" s="6" t="s">
        <v>2</v>
      </c>
      <c r="D3" s="2" t="s">
        <v>18</v>
      </c>
    </row>
    <row r="4" spans="2:4" x14ac:dyDescent="0.25">
      <c r="C4" s="6"/>
      <c r="D4" s="2" t="s">
        <v>59</v>
      </c>
    </row>
    <row r="5" spans="2:4" x14ac:dyDescent="0.25">
      <c r="C5" s="6" t="s">
        <v>3</v>
      </c>
      <c r="D5" s="4" t="s">
        <v>62</v>
      </c>
    </row>
    <row r="6" spans="2:4" x14ac:dyDescent="0.25">
      <c r="C6" s="6" t="s">
        <v>4</v>
      </c>
      <c r="D6" s="4" t="s">
        <v>5</v>
      </c>
    </row>
    <row r="8" spans="2:4" ht="25.5" customHeight="1" x14ac:dyDescent="0.25">
      <c r="B8" s="5" t="s">
        <v>6</v>
      </c>
      <c r="C8" s="12" t="s">
        <v>7</v>
      </c>
      <c r="D8" s="4" t="s">
        <v>8</v>
      </c>
    </row>
    <row r="9" spans="2:4" x14ac:dyDescent="0.25">
      <c r="B9" s="4"/>
      <c r="C9" s="8" t="s">
        <v>9</v>
      </c>
      <c r="D9" s="1"/>
    </row>
    <row r="10" spans="2:4" x14ac:dyDescent="0.25">
      <c r="B10" s="4">
        <v>1</v>
      </c>
      <c r="C10" s="1" t="s">
        <v>10</v>
      </c>
      <c r="D10" s="11"/>
    </row>
    <row r="11" spans="2:4" x14ac:dyDescent="0.25">
      <c r="B11" s="4">
        <v>2</v>
      </c>
      <c r="C11" s="1" t="s">
        <v>26</v>
      </c>
      <c r="D11" s="11">
        <v>22.47</v>
      </c>
    </row>
    <row r="12" spans="2:4" x14ac:dyDescent="0.25">
      <c r="B12" s="4">
        <v>3</v>
      </c>
      <c r="C12" s="1" t="s">
        <v>27</v>
      </c>
      <c r="D12" s="11">
        <v>88.66</v>
      </c>
    </row>
    <row r="13" spans="2:4" x14ac:dyDescent="0.25">
      <c r="B13" s="4">
        <v>4</v>
      </c>
      <c r="C13" s="1" t="s">
        <v>28</v>
      </c>
      <c r="D13" s="11"/>
    </row>
    <row r="14" spans="2:4" x14ac:dyDescent="0.25">
      <c r="B14" s="4">
        <v>5</v>
      </c>
      <c r="C14" s="1" t="s">
        <v>29</v>
      </c>
      <c r="D14" s="11"/>
    </row>
    <row r="15" spans="2:4" x14ac:dyDescent="0.25">
      <c r="B15" s="4">
        <v>6</v>
      </c>
      <c r="C15" s="1" t="s">
        <v>30</v>
      </c>
      <c r="D15" s="11"/>
    </row>
    <row r="16" spans="2:4" x14ac:dyDescent="0.25">
      <c r="B16" s="4">
        <v>7</v>
      </c>
      <c r="C16" s="1" t="s">
        <v>11</v>
      </c>
      <c r="D16" s="11"/>
    </row>
    <row r="17" spans="2:4" x14ac:dyDescent="0.25">
      <c r="B17" s="4">
        <v>8</v>
      </c>
      <c r="C17" s="1" t="s">
        <v>12</v>
      </c>
      <c r="D17" s="11"/>
    </row>
    <row r="18" spans="2:4" x14ac:dyDescent="0.25">
      <c r="B18" s="4">
        <v>9</v>
      </c>
      <c r="C18" s="1" t="s">
        <v>13</v>
      </c>
      <c r="D18" s="11"/>
    </row>
    <row r="19" spans="2:4" x14ac:dyDescent="0.25">
      <c r="B19" s="4">
        <v>10</v>
      </c>
      <c r="C19" s="1" t="s">
        <v>31</v>
      </c>
      <c r="D19" s="11">
        <v>138.25</v>
      </c>
    </row>
    <row r="20" spans="2:4" x14ac:dyDescent="0.25">
      <c r="B20" s="4">
        <v>11</v>
      </c>
      <c r="C20" s="1" t="s">
        <v>32</v>
      </c>
      <c r="D20" s="11"/>
    </row>
    <row r="21" spans="2:4" x14ac:dyDescent="0.25">
      <c r="B21" s="4">
        <v>12</v>
      </c>
      <c r="C21" s="1" t="s">
        <v>21</v>
      </c>
      <c r="D21" s="11"/>
    </row>
    <row r="22" spans="2:4" x14ac:dyDescent="0.25">
      <c r="B22" s="4">
        <v>13</v>
      </c>
      <c r="C22" s="1" t="s">
        <v>22</v>
      </c>
      <c r="D22" s="11">
        <v>17.16</v>
      </c>
    </row>
    <row r="23" spans="2:4" x14ac:dyDescent="0.25">
      <c r="B23" s="4">
        <v>14</v>
      </c>
      <c r="C23" s="1" t="s">
        <v>23</v>
      </c>
      <c r="D23" s="11">
        <v>1932.83</v>
      </c>
    </row>
    <row r="24" spans="2:4" x14ac:dyDescent="0.25">
      <c r="B24" s="4">
        <v>15</v>
      </c>
      <c r="C24" s="1" t="s">
        <v>39</v>
      </c>
      <c r="D24" s="11">
        <v>356.46</v>
      </c>
    </row>
    <row r="25" spans="2:4" x14ac:dyDescent="0.25">
      <c r="B25" s="5">
        <v>16</v>
      </c>
      <c r="C25" s="18" t="s">
        <v>14</v>
      </c>
      <c r="D25" s="19">
        <f>SUM(D10:D24)</f>
        <v>2555.83</v>
      </c>
    </row>
    <row r="26" spans="2:4" ht="30" x14ac:dyDescent="0.25">
      <c r="B26" s="4">
        <v>17</v>
      </c>
      <c r="C26" s="7" t="s">
        <v>68</v>
      </c>
      <c r="D26" s="11">
        <v>7596.84</v>
      </c>
    </row>
    <row r="27" spans="2:4" x14ac:dyDescent="0.25">
      <c r="B27" s="4">
        <v>18</v>
      </c>
      <c r="C27" s="7" t="s">
        <v>67</v>
      </c>
      <c r="D27" s="11"/>
    </row>
    <row r="28" spans="2:4" x14ac:dyDescent="0.25">
      <c r="B28" s="4">
        <v>19</v>
      </c>
      <c r="C28" s="23" t="s">
        <v>66</v>
      </c>
      <c r="D28" s="11">
        <v>20863.93</v>
      </c>
    </row>
    <row r="29" spans="2:4" ht="30" x14ac:dyDescent="0.25">
      <c r="B29" s="4">
        <v>20</v>
      </c>
      <c r="C29" s="9" t="s">
        <v>65</v>
      </c>
      <c r="D29" s="19">
        <f>SUM(D26:D28)</f>
        <v>28460.77</v>
      </c>
    </row>
    <row r="30" spans="2:4" ht="30" x14ac:dyDescent="0.25">
      <c r="B30" s="5">
        <v>21</v>
      </c>
      <c r="C30" s="20" t="s">
        <v>64</v>
      </c>
      <c r="D30" s="11">
        <f>D29-D25</f>
        <v>25904.940000000002</v>
      </c>
    </row>
    <row r="31" spans="2:4" x14ac:dyDescent="0.25">
      <c r="B31" s="15"/>
      <c r="C31" s="15"/>
      <c r="D31" s="14"/>
    </row>
    <row r="32" spans="2:4" x14ac:dyDescent="0.25">
      <c r="B32" s="13"/>
      <c r="C32" s="21" t="s">
        <v>15</v>
      </c>
      <c r="D32" s="14"/>
    </row>
    <row r="33" spans="2:4" x14ac:dyDescent="0.25">
      <c r="B33" s="13"/>
      <c r="D33" s="14"/>
    </row>
    <row r="34" spans="2:4" ht="60" x14ac:dyDescent="0.25">
      <c r="B34" s="17">
        <v>22</v>
      </c>
      <c r="C34" s="10" t="s">
        <v>63</v>
      </c>
      <c r="D34" s="11">
        <v>11620.33</v>
      </c>
    </row>
    <row r="35" spans="2:4" ht="30" x14ac:dyDescent="0.25">
      <c r="B35" s="12">
        <v>23</v>
      </c>
      <c r="C35" s="7" t="s">
        <v>24</v>
      </c>
      <c r="D35" s="11">
        <f>D34-1005.27</f>
        <v>10615.06</v>
      </c>
    </row>
    <row r="38" spans="2:4" x14ac:dyDescent="0.25">
      <c r="C38" t="s">
        <v>16</v>
      </c>
      <c r="D38" t="s">
        <v>17</v>
      </c>
    </row>
  </sheetData>
  <printOptions horizontalCentered="1"/>
  <pageMargins left="0" right="0" top="0" bottom="0" header="0" footer="0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8"/>
  <sheetViews>
    <sheetView topLeftCell="A28" workbookViewId="0">
      <selection activeCell="D36" sqref="D36"/>
    </sheetView>
  </sheetViews>
  <sheetFormatPr defaultRowHeight="15" x14ac:dyDescent="0.25"/>
  <cols>
    <col min="1" max="1" width="3.7109375" customWidth="1"/>
    <col min="2" max="2" width="5.7109375" customWidth="1"/>
    <col min="3" max="3" width="66" customWidth="1"/>
    <col min="4" max="4" width="23.28515625" customWidth="1"/>
  </cols>
  <sheetData>
    <row r="1" spans="2:4" x14ac:dyDescent="0.25">
      <c r="C1" s="22" t="s">
        <v>0</v>
      </c>
    </row>
    <row r="2" spans="2:4" x14ac:dyDescent="0.25">
      <c r="C2" s="22" t="s">
        <v>1</v>
      </c>
    </row>
    <row r="3" spans="2:4" x14ac:dyDescent="0.25">
      <c r="C3" s="6" t="s">
        <v>2</v>
      </c>
      <c r="D3" s="2" t="s">
        <v>18</v>
      </c>
    </row>
    <row r="4" spans="2:4" x14ac:dyDescent="0.25">
      <c r="C4" s="6"/>
      <c r="D4" s="2" t="s">
        <v>61</v>
      </c>
    </row>
    <row r="5" spans="2:4" x14ac:dyDescent="0.25">
      <c r="C5" s="6" t="s">
        <v>3</v>
      </c>
      <c r="D5" s="4" t="s">
        <v>62</v>
      </c>
    </row>
    <row r="6" spans="2:4" x14ac:dyDescent="0.25">
      <c r="C6" s="6" t="s">
        <v>4</v>
      </c>
      <c r="D6" s="4" t="s">
        <v>5</v>
      </c>
    </row>
    <row r="8" spans="2:4" ht="29.25" customHeight="1" x14ac:dyDescent="0.25">
      <c r="B8" s="5" t="s">
        <v>6</v>
      </c>
      <c r="C8" s="12" t="s">
        <v>7</v>
      </c>
      <c r="D8" s="4" t="s">
        <v>8</v>
      </c>
    </row>
    <row r="9" spans="2:4" x14ac:dyDescent="0.25">
      <c r="B9" s="4"/>
      <c r="C9" s="8" t="s">
        <v>9</v>
      </c>
      <c r="D9" s="1"/>
    </row>
    <row r="10" spans="2:4" x14ac:dyDescent="0.25">
      <c r="B10" s="4">
        <v>1</v>
      </c>
      <c r="C10" s="1" t="s">
        <v>10</v>
      </c>
      <c r="D10" s="11"/>
    </row>
    <row r="11" spans="2:4" x14ac:dyDescent="0.25">
      <c r="B11" s="4">
        <v>2</v>
      </c>
      <c r="C11" s="1" t="s">
        <v>26</v>
      </c>
      <c r="D11" s="11">
        <v>9552.76</v>
      </c>
    </row>
    <row r="12" spans="2:4" x14ac:dyDescent="0.25">
      <c r="B12" s="4">
        <v>3</v>
      </c>
      <c r="C12" s="1" t="s">
        <v>27</v>
      </c>
      <c r="D12" s="11">
        <v>327.14999999999998</v>
      </c>
    </row>
    <row r="13" spans="2:4" x14ac:dyDescent="0.25">
      <c r="B13" s="4">
        <v>4</v>
      </c>
      <c r="C13" s="1" t="s">
        <v>28</v>
      </c>
      <c r="D13" s="11">
        <v>429.67</v>
      </c>
    </row>
    <row r="14" spans="2:4" x14ac:dyDescent="0.25">
      <c r="B14" s="4">
        <v>5</v>
      </c>
      <c r="C14" s="1" t="s">
        <v>29</v>
      </c>
      <c r="D14" s="11"/>
    </row>
    <row r="15" spans="2:4" x14ac:dyDescent="0.25">
      <c r="B15" s="4">
        <v>6</v>
      </c>
      <c r="C15" s="1" t="s">
        <v>30</v>
      </c>
      <c r="D15" s="11">
        <v>6590.61</v>
      </c>
    </row>
    <row r="16" spans="2:4" x14ac:dyDescent="0.25">
      <c r="B16" s="4">
        <v>7</v>
      </c>
      <c r="C16" s="1" t="s">
        <v>11</v>
      </c>
      <c r="D16" s="11"/>
    </row>
    <row r="17" spans="2:4" x14ac:dyDescent="0.25">
      <c r="B17" s="4">
        <v>8</v>
      </c>
      <c r="C17" s="1" t="s">
        <v>12</v>
      </c>
      <c r="D17" s="11"/>
    </row>
    <row r="18" spans="2:4" x14ac:dyDescent="0.25">
      <c r="B18" s="4">
        <v>9</v>
      </c>
      <c r="C18" s="1" t="s">
        <v>13</v>
      </c>
      <c r="D18" s="11"/>
    </row>
    <row r="19" spans="2:4" x14ac:dyDescent="0.25">
      <c r="B19" s="4">
        <v>10</v>
      </c>
      <c r="C19" s="1" t="s">
        <v>31</v>
      </c>
      <c r="D19" s="11">
        <v>760</v>
      </c>
    </row>
    <row r="20" spans="2:4" x14ac:dyDescent="0.25">
      <c r="B20" s="4">
        <v>11</v>
      </c>
      <c r="C20" s="1" t="s">
        <v>32</v>
      </c>
      <c r="D20" s="11"/>
    </row>
    <row r="21" spans="2:4" x14ac:dyDescent="0.25">
      <c r="B21" s="4">
        <v>12</v>
      </c>
      <c r="C21" s="1" t="s">
        <v>21</v>
      </c>
      <c r="D21" s="11"/>
    </row>
    <row r="22" spans="2:4" x14ac:dyDescent="0.25">
      <c r="B22" s="4">
        <v>13</v>
      </c>
      <c r="C22" s="1" t="s">
        <v>22</v>
      </c>
      <c r="D22" s="11">
        <v>3219.72</v>
      </c>
    </row>
    <row r="23" spans="2:4" x14ac:dyDescent="0.25">
      <c r="B23" s="4">
        <v>14</v>
      </c>
      <c r="C23" s="1" t="s">
        <v>23</v>
      </c>
      <c r="D23" s="11">
        <v>7132.31</v>
      </c>
    </row>
    <row r="24" spans="2:4" x14ac:dyDescent="0.25">
      <c r="B24" s="4">
        <v>15</v>
      </c>
      <c r="C24" s="1" t="s">
        <v>39</v>
      </c>
      <c r="D24" s="11">
        <v>909.3</v>
      </c>
    </row>
    <row r="25" spans="2:4" x14ac:dyDescent="0.25">
      <c r="B25" s="5">
        <v>16</v>
      </c>
      <c r="C25" s="18" t="s">
        <v>14</v>
      </c>
      <c r="D25" s="19">
        <f>SUM(D10:D24)</f>
        <v>28921.52</v>
      </c>
    </row>
    <row r="26" spans="2:4" ht="30" x14ac:dyDescent="0.25">
      <c r="B26" s="4">
        <v>17</v>
      </c>
      <c r="C26" s="7" t="s">
        <v>68</v>
      </c>
      <c r="D26" s="11">
        <v>29404.799999999999</v>
      </c>
    </row>
    <row r="27" spans="2:4" x14ac:dyDescent="0.25">
      <c r="B27" s="4">
        <v>18</v>
      </c>
      <c r="C27" s="7" t="s">
        <v>67</v>
      </c>
      <c r="D27" s="11"/>
    </row>
    <row r="28" spans="2:4" x14ac:dyDescent="0.25">
      <c r="B28" s="4">
        <v>19</v>
      </c>
      <c r="C28" s="23" t="s">
        <v>66</v>
      </c>
      <c r="D28" s="11">
        <v>66414.64</v>
      </c>
    </row>
    <row r="29" spans="2:4" ht="30" x14ac:dyDescent="0.25">
      <c r="B29" s="4">
        <v>20</v>
      </c>
      <c r="C29" s="9" t="s">
        <v>65</v>
      </c>
      <c r="D29" s="19">
        <f>SUM(D26:D28)</f>
        <v>95819.44</v>
      </c>
    </row>
    <row r="30" spans="2:4" ht="30" x14ac:dyDescent="0.25">
      <c r="B30" s="5">
        <v>21</v>
      </c>
      <c r="C30" s="20" t="s">
        <v>64</v>
      </c>
      <c r="D30" s="11">
        <f>D29-D25</f>
        <v>66897.919999999998</v>
      </c>
    </row>
    <row r="31" spans="2:4" x14ac:dyDescent="0.25">
      <c r="B31" s="15"/>
      <c r="C31" s="15"/>
      <c r="D31" s="14"/>
    </row>
    <row r="32" spans="2:4" x14ac:dyDescent="0.25">
      <c r="B32" s="13"/>
      <c r="C32" s="21" t="s">
        <v>15</v>
      </c>
      <c r="D32" s="14"/>
    </row>
    <row r="33" spans="2:4" ht="19.5" customHeight="1" x14ac:dyDescent="0.25">
      <c r="B33" s="13"/>
      <c r="D33" s="14"/>
    </row>
    <row r="34" spans="2:4" ht="60" x14ac:dyDescent="0.25">
      <c r="B34" s="17">
        <v>22</v>
      </c>
      <c r="C34" s="10" t="s">
        <v>63</v>
      </c>
      <c r="D34" s="11">
        <v>4675.2</v>
      </c>
    </row>
    <row r="35" spans="2:4" ht="30" x14ac:dyDescent="0.25">
      <c r="B35" s="12">
        <v>23</v>
      </c>
      <c r="C35" s="7" t="s">
        <v>24</v>
      </c>
      <c r="D35" s="11">
        <f>D34-2607.62</f>
        <v>2067.58</v>
      </c>
    </row>
    <row r="38" spans="2:4" x14ac:dyDescent="0.25">
      <c r="C38" t="s">
        <v>16</v>
      </c>
      <c r="D38" t="s">
        <v>17</v>
      </c>
    </row>
  </sheetData>
  <printOptions horizontalCentered="1"/>
  <pageMargins left="0" right="0" top="0" bottom="0" header="0" footer="0"/>
  <pageSetup paperSize="9" orientation="portrait" horizontalDpi="180" verticalDpi="18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8"/>
  <sheetViews>
    <sheetView topLeftCell="A27" workbookViewId="0">
      <selection activeCell="D36" sqref="D36"/>
    </sheetView>
  </sheetViews>
  <sheetFormatPr defaultRowHeight="15" x14ac:dyDescent="0.25"/>
  <cols>
    <col min="1" max="1" width="2.85546875" customWidth="1"/>
    <col min="2" max="2" width="5" customWidth="1"/>
    <col min="3" max="3" width="65.7109375" customWidth="1"/>
    <col min="4" max="4" width="23.85546875" customWidth="1"/>
  </cols>
  <sheetData>
    <row r="1" spans="2:4" x14ac:dyDescent="0.25">
      <c r="C1" s="22" t="s">
        <v>0</v>
      </c>
    </row>
    <row r="2" spans="2:4" x14ac:dyDescent="0.25">
      <c r="C2" s="22" t="s">
        <v>1</v>
      </c>
    </row>
    <row r="3" spans="2:4" x14ac:dyDescent="0.25">
      <c r="C3" s="6" t="s">
        <v>2</v>
      </c>
      <c r="D3" s="2" t="s">
        <v>18</v>
      </c>
    </row>
    <row r="4" spans="2:4" x14ac:dyDescent="0.25">
      <c r="C4" s="6"/>
      <c r="D4" s="3" t="s">
        <v>19</v>
      </c>
    </row>
    <row r="5" spans="2:4" x14ac:dyDescent="0.25">
      <c r="C5" s="6" t="s">
        <v>3</v>
      </c>
      <c r="D5" s="4" t="s">
        <v>62</v>
      </c>
    </row>
    <row r="6" spans="2:4" x14ac:dyDescent="0.25">
      <c r="C6" s="6" t="s">
        <v>4</v>
      </c>
      <c r="D6" s="4" t="s">
        <v>5</v>
      </c>
    </row>
    <row r="8" spans="2:4" ht="30" x14ac:dyDescent="0.25">
      <c r="B8" s="5" t="s">
        <v>6</v>
      </c>
      <c r="C8" s="29" t="s">
        <v>7</v>
      </c>
      <c r="D8" s="28" t="s">
        <v>8</v>
      </c>
    </row>
    <row r="9" spans="2:4" x14ac:dyDescent="0.25">
      <c r="B9" s="4"/>
      <c r="C9" s="30" t="s">
        <v>9</v>
      </c>
      <c r="D9" s="25"/>
    </row>
    <row r="10" spans="2:4" x14ac:dyDescent="0.25">
      <c r="B10" s="4">
        <v>1</v>
      </c>
      <c r="C10" s="25" t="s">
        <v>10</v>
      </c>
      <c r="D10" s="26">
        <v>15062.14</v>
      </c>
    </row>
    <row r="11" spans="2:4" x14ac:dyDescent="0.25">
      <c r="B11" s="4">
        <v>2</v>
      </c>
      <c r="C11" s="25" t="s">
        <v>26</v>
      </c>
      <c r="D11" s="26">
        <v>8772.0400000000009</v>
      </c>
    </row>
    <row r="12" spans="2:4" x14ac:dyDescent="0.25">
      <c r="B12" s="4">
        <v>3</v>
      </c>
      <c r="C12" s="25" t="s">
        <v>27</v>
      </c>
      <c r="D12" s="26">
        <v>75734.39</v>
      </c>
    </row>
    <row r="13" spans="2:4" x14ac:dyDescent="0.25">
      <c r="B13" s="4">
        <v>4</v>
      </c>
      <c r="C13" s="25" t="s">
        <v>28</v>
      </c>
      <c r="D13" s="26">
        <v>43152.56</v>
      </c>
    </row>
    <row r="14" spans="2:4" x14ac:dyDescent="0.25">
      <c r="B14" s="4">
        <v>5</v>
      </c>
      <c r="C14" s="25" t="s">
        <v>29</v>
      </c>
      <c r="D14" s="26">
        <v>3137.3</v>
      </c>
    </row>
    <row r="15" spans="2:4" x14ac:dyDescent="0.25">
      <c r="B15" s="4">
        <v>6</v>
      </c>
      <c r="C15" s="25" t="s">
        <v>30</v>
      </c>
      <c r="D15" s="26">
        <f>22078.53+3732.48</f>
        <v>25811.01</v>
      </c>
    </row>
    <row r="16" spans="2:4" x14ac:dyDescent="0.25">
      <c r="B16" s="4">
        <v>7</v>
      </c>
      <c r="C16" s="25" t="s">
        <v>11</v>
      </c>
      <c r="D16" s="26"/>
    </row>
    <row r="17" spans="2:4" x14ac:dyDescent="0.25">
      <c r="B17" s="4">
        <v>8</v>
      </c>
      <c r="C17" s="25" t="s">
        <v>12</v>
      </c>
      <c r="D17" s="26">
        <v>2373.6</v>
      </c>
    </row>
    <row r="18" spans="2:4" x14ac:dyDescent="0.25">
      <c r="B18" s="4">
        <v>9</v>
      </c>
      <c r="C18" s="25" t="s">
        <v>13</v>
      </c>
      <c r="D18" s="26"/>
    </row>
    <row r="19" spans="2:4" x14ac:dyDescent="0.25">
      <c r="B19" s="4">
        <v>10</v>
      </c>
      <c r="C19" s="25" t="s">
        <v>31</v>
      </c>
      <c r="D19" s="26">
        <v>28580.78</v>
      </c>
    </row>
    <row r="20" spans="2:4" x14ac:dyDescent="0.25">
      <c r="B20" s="4">
        <v>11</v>
      </c>
      <c r="C20" s="25" t="s">
        <v>32</v>
      </c>
      <c r="D20" s="26">
        <v>130635.4</v>
      </c>
    </row>
    <row r="21" spans="2:4" x14ac:dyDescent="0.25">
      <c r="B21" s="4">
        <v>12</v>
      </c>
      <c r="C21" s="25" t="s">
        <v>21</v>
      </c>
      <c r="D21" s="26"/>
    </row>
    <row r="22" spans="2:4" x14ac:dyDescent="0.25">
      <c r="B22" s="4">
        <v>13</v>
      </c>
      <c r="C22" s="25" t="s">
        <v>22</v>
      </c>
      <c r="D22" s="26">
        <v>62680.94</v>
      </c>
    </row>
    <row r="23" spans="2:4" x14ac:dyDescent="0.25">
      <c r="B23" s="4">
        <v>14</v>
      </c>
      <c r="C23" s="25" t="s">
        <v>23</v>
      </c>
      <c r="D23" s="26">
        <v>47458.23</v>
      </c>
    </row>
    <row r="24" spans="2:4" x14ac:dyDescent="0.25">
      <c r="B24" s="4">
        <v>15</v>
      </c>
      <c r="C24" s="25" t="s">
        <v>39</v>
      </c>
      <c r="D24" s="26">
        <v>11156.59</v>
      </c>
    </row>
    <row r="25" spans="2:4" x14ac:dyDescent="0.25">
      <c r="B25" s="5">
        <v>16</v>
      </c>
      <c r="C25" s="31" t="s">
        <v>14</v>
      </c>
      <c r="D25" s="27">
        <f>SUM(D10:D24)</f>
        <v>454554.98</v>
      </c>
    </row>
    <row r="26" spans="2:4" ht="30" x14ac:dyDescent="0.25">
      <c r="B26" s="4">
        <v>17</v>
      </c>
      <c r="C26" s="32" t="s">
        <v>68</v>
      </c>
      <c r="D26" s="26">
        <v>242599.91</v>
      </c>
    </row>
    <row r="27" spans="2:4" x14ac:dyDescent="0.25">
      <c r="B27" s="4">
        <v>18</v>
      </c>
      <c r="C27" s="32" t="s">
        <v>67</v>
      </c>
      <c r="D27" s="26">
        <v>117292.69</v>
      </c>
    </row>
    <row r="28" spans="2:4" x14ac:dyDescent="0.25">
      <c r="B28" s="4">
        <v>19</v>
      </c>
      <c r="C28" s="33" t="s">
        <v>66</v>
      </c>
      <c r="D28" s="26">
        <v>-170670.92</v>
      </c>
    </row>
    <row r="29" spans="2:4" ht="33.75" customHeight="1" x14ac:dyDescent="0.25">
      <c r="B29" s="4">
        <v>20</v>
      </c>
      <c r="C29" s="34" t="s">
        <v>65</v>
      </c>
      <c r="D29" s="27">
        <f>SUM(D26:D28)</f>
        <v>189221.67999999996</v>
      </c>
    </row>
    <row r="30" spans="2:4" ht="33.75" customHeight="1" x14ac:dyDescent="0.25">
      <c r="B30" s="5">
        <v>21</v>
      </c>
      <c r="C30" s="35" t="s">
        <v>64</v>
      </c>
      <c r="D30" s="26">
        <f>D29-D25</f>
        <v>-265333.30000000005</v>
      </c>
    </row>
    <row r="31" spans="2:4" ht="34.5" customHeight="1" x14ac:dyDescent="0.25">
      <c r="B31" s="15"/>
      <c r="C31" s="15"/>
      <c r="D31" s="14"/>
    </row>
    <row r="32" spans="2:4" x14ac:dyDescent="0.25">
      <c r="B32" s="13"/>
      <c r="C32" s="21" t="s">
        <v>15</v>
      </c>
      <c r="D32" s="14"/>
    </row>
    <row r="33" spans="2:4" x14ac:dyDescent="0.25">
      <c r="B33" s="13"/>
      <c r="D33" s="14"/>
    </row>
    <row r="34" spans="2:4" ht="60" x14ac:dyDescent="0.25">
      <c r="B34" s="17">
        <v>22</v>
      </c>
      <c r="C34" s="10" t="s">
        <v>63</v>
      </c>
      <c r="D34" s="11">
        <v>377464.74</v>
      </c>
    </row>
    <row r="35" spans="2:4" ht="31.5" customHeight="1" x14ac:dyDescent="0.25">
      <c r="B35" s="12">
        <v>23</v>
      </c>
      <c r="C35" s="7" t="s">
        <v>24</v>
      </c>
      <c r="D35" s="11">
        <f>D34-82317.1-746.01</f>
        <v>294401.63</v>
      </c>
    </row>
    <row r="38" spans="2:4" x14ac:dyDescent="0.25">
      <c r="C38" t="s">
        <v>16</v>
      </c>
      <c r="D38" t="s">
        <v>17</v>
      </c>
    </row>
  </sheetData>
  <printOptions horizontalCentered="1"/>
  <pageMargins left="0" right="0" top="0" bottom="0" header="0" footer="0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9"/>
  <sheetViews>
    <sheetView topLeftCell="A21" workbookViewId="0">
      <selection activeCell="D37" sqref="D37"/>
    </sheetView>
  </sheetViews>
  <sheetFormatPr defaultRowHeight="15" x14ac:dyDescent="0.25"/>
  <cols>
    <col min="1" max="2" width="3.7109375" customWidth="1"/>
    <col min="3" max="3" width="65.28515625" customWidth="1"/>
    <col min="4" max="4" width="26.140625" customWidth="1"/>
  </cols>
  <sheetData>
    <row r="1" spans="2:4" x14ac:dyDescent="0.25">
      <c r="C1" s="22" t="s">
        <v>0</v>
      </c>
    </row>
    <row r="2" spans="2:4" x14ac:dyDescent="0.25">
      <c r="C2" s="22" t="s">
        <v>1</v>
      </c>
    </row>
    <row r="3" spans="2:4" x14ac:dyDescent="0.25">
      <c r="C3" s="6" t="s">
        <v>2</v>
      </c>
      <c r="D3" s="2" t="s">
        <v>20</v>
      </c>
    </row>
    <row r="4" spans="2:4" x14ac:dyDescent="0.25">
      <c r="C4" s="6"/>
      <c r="D4" s="2" t="s">
        <v>34</v>
      </c>
    </row>
    <row r="5" spans="2:4" x14ac:dyDescent="0.25">
      <c r="C5" s="6" t="s">
        <v>3</v>
      </c>
      <c r="D5" s="4" t="s">
        <v>62</v>
      </c>
    </row>
    <row r="6" spans="2:4" x14ac:dyDescent="0.25">
      <c r="C6" s="6" t="s">
        <v>4</v>
      </c>
      <c r="D6" s="4" t="s">
        <v>5</v>
      </c>
    </row>
    <row r="8" spans="2:4" ht="45" x14ac:dyDescent="0.25">
      <c r="B8" s="5" t="s">
        <v>6</v>
      </c>
      <c r="C8" s="12" t="s">
        <v>7</v>
      </c>
      <c r="D8" s="4" t="s">
        <v>8</v>
      </c>
    </row>
    <row r="9" spans="2:4" x14ac:dyDescent="0.25">
      <c r="B9" s="4"/>
      <c r="C9" s="8" t="s">
        <v>9</v>
      </c>
      <c r="D9" s="25"/>
    </row>
    <row r="10" spans="2:4" x14ac:dyDescent="0.25">
      <c r="B10" s="4">
        <v>1</v>
      </c>
      <c r="C10" s="1" t="s">
        <v>10</v>
      </c>
      <c r="D10" s="26">
        <v>2655.8</v>
      </c>
    </row>
    <row r="11" spans="2:4" x14ac:dyDescent="0.25">
      <c r="B11" s="4">
        <v>2</v>
      </c>
      <c r="C11" s="1" t="s">
        <v>26</v>
      </c>
      <c r="D11" s="26">
        <v>8244.5400000000009</v>
      </c>
    </row>
    <row r="12" spans="2:4" x14ac:dyDescent="0.25">
      <c r="B12" s="4">
        <v>3</v>
      </c>
      <c r="C12" s="1" t="s">
        <v>27</v>
      </c>
      <c r="D12" s="26">
        <v>69974.78</v>
      </c>
    </row>
    <row r="13" spans="2:4" x14ac:dyDescent="0.25">
      <c r="B13" s="4">
        <v>4</v>
      </c>
      <c r="C13" s="1" t="s">
        <v>28</v>
      </c>
      <c r="D13" s="26">
        <v>56453.47</v>
      </c>
    </row>
    <row r="14" spans="2:4" x14ac:dyDescent="0.25">
      <c r="B14" s="4">
        <v>5</v>
      </c>
      <c r="C14" s="1" t="s">
        <v>29</v>
      </c>
      <c r="D14" s="26">
        <v>3365.47</v>
      </c>
    </row>
    <row r="15" spans="2:4" x14ac:dyDescent="0.25">
      <c r="B15" s="4">
        <v>6</v>
      </c>
      <c r="C15" s="1" t="s">
        <v>30</v>
      </c>
      <c r="D15" s="26">
        <f>25703.36+2367.11</f>
        <v>28070.47</v>
      </c>
    </row>
    <row r="16" spans="2:4" x14ac:dyDescent="0.25">
      <c r="B16" s="4">
        <v>7</v>
      </c>
      <c r="C16" s="1" t="s">
        <v>11</v>
      </c>
      <c r="D16" s="26"/>
    </row>
    <row r="17" spans="2:4" x14ac:dyDescent="0.25">
      <c r="B17" s="4">
        <v>8</v>
      </c>
      <c r="C17" s="1" t="s">
        <v>12</v>
      </c>
      <c r="D17" s="26">
        <v>1654.07</v>
      </c>
    </row>
    <row r="18" spans="2:4" x14ac:dyDescent="0.25">
      <c r="B18" s="4">
        <v>9</v>
      </c>
      <c r="C18" s="1" t="s">
        <v>13</v>
      </c>
      <c r="D18" s="26"/>
    </row>
    <row r="19" spans="2:4" x14ac:dyDescent="0.25">
      <c r="B19" s="4">
        <v>10</v>
      </c>
      <c r="C19" s="1" t="s">
        <v>31</v>
      </c>
      <c r="D19" s="26">
        <v>27467.02</v>
      </c>
    </row>
    <row r="20" spans="2:4" x14ac:dyDescent="0.25">
      <c r="B20" s="4">
        <v>11</v>
      </c>
      <c r="C20" s="1" t="s">
        <v>32</v>
      </c>
      <c r="D20" s="26">
        <v>4616.55</v>
      </c>
    </row>
    <row r="21" spans="2:4" x14ac:dyDescent="0.25">
      <c r="B21" s="4">
        <v>12</v>
      </c>
      <c r="C21" s="1" t="s">
        <v>21</v>
      </c>
      <c r="D21" s="26"/>
    </row>
    <row r="22" spans="2:4" x14ac:dyDescent="0.25">
      <c r="B22" s="4">
        <v>13</v>
      </c>
      <c r="C22" s="1" t="s">
        <v>22</v>
      </c>
      <c r="D22" s="26">
        <v>464.75</v>
      </c>
    </row>
    <row r="23" spans="2:4" x14ac:dyDescent="0.25">
      <c r="B23" s="4">
        <v>14</v>
      </c>
      <c r="C23" s="1" t="s">
        <v>23</v>
      </c>
      <c r="D23" s="26">
        <v>50920.55</v>
      </c>
    </row>
    <row r="24" spans="2:4" x14ac:dyDescent="0.25">
      <c r="B24" s="4">
        <v>15</v>
      </c>
      <c r="C24" s="1" t="s">
        <v>39</v>
      </c>
      <c r="D24" s="26">
        <v>9763.1</v>
      </c>
    </row>
    <row r="25" spans="2:4" x14ac:dyDescent="0.25">
      <c r="B25" s="5">
        <v>16</v>
      </c>
      <c r="C25" s="18" t="s">
        <v>14</v>
      </c>
      <c r="D25" s="27">
        <f>SUM(D10:D24)</f>
        <v>263650.56999999995</v>
      </c>
    </row>
    <row r="26" spans="2:4" ht="30" x14ac:dyDescent="0.25">
      <c r="B26" s="4">
        <v>17</v>
      </c>
      <c r="C26" s="7" t="s">
        <v>68</v>
      </c>
      <c r="D26" s="26">
        <v>210544.44</v>
      </c>
    </row>
    <row r="27" spans="2:4" x14ac:dyDescent="0.25">
      <c r="B27" s="4">
        <v>18</v>
      </c>
      <c r="C27" s="7" t="s">
        <v>67</v>
      </c>
      <c r="D27" s="26">
        <v>2579.88</v>
      </c>
    </row>
    <row r="28" spans="2:4" x14ac:dyDescent="0.25">
      <c r="B28" s="4"/>
      <c r="C28" s="7" t="s">
        <v>22</v>
      </c>
      <c r="D28" s="26">
        <v>6000</v>
      </c>
    </row>
    <row r="29" spans="2:4" x14ac:dyDescent="0.25">
      <c r="B29" s="4">
        <v>19</v>
      </c>
      <c r="C29" s="23" t="s">
        <v>66</v>
      </c>
      <c r="D29" s="26">
        <v>-61465.91</v>
      </c>
    </row>
    <row r="30" spans="2:4" ht="30" x14ac:dyDescent="0.25">
      <c r="B30" s="4">
        <v>20</v>
      </c>
      <c r="C30" s="9" t="s">
        <v>65</v>
      </c>
      <c r="D30" s="27">
        <f>SUM(D26:D29)</f>
        <v>157658.41</v>
      </c>
    </row>
    <row r="31" spans="2:4" ht="30" x14ac:dyDescent="0.25">
      <c r="B31" s="5">
        <v>21</v>
      </c>
      <c r="C31" s="20" t="s">
        <v>64</v>
      </c>
      <c r="D31" s="26">
        <f>D30-D25</f>
        <v>-105992.15999999995</v>
      </c>
    </row>
    <row r="32" spans="2:4" x14ac:dyDescent="0.25">
      <c r="B32" s="15"/>
      <c r="C32" s="15"/>
      <c r="D32" s="14"/>
    </row>
    <row r="33" spans="2:4" x14ac:dyDescent="0.25">
      <c r="B33" s="13"/>
      <c r="C33" s="21" t="s">
        <v>15</v>
      </c>
      <c r="D33" s="14"/>
    </row>
    <row r="34" spans="2:4" x14ac:dyDescent="0.25">
      <c r="B34" s="13"/>
      <c r="D34" s="14"/>
    </row>
    <row r="35" spans="2:4" ht="60" x14ac:dyDescent="0.25">
      <c r="B35" s="17">
        <v>22</v>
      </c>
      <c r="C35" s="10" t="s">
        <v>63</v>
      </c>
      <c r="D35" s="11">
        <v>132371.4</v>
      </c>
    </row>
    <row r="36" spans="2:4" ht="30" x14ac:dyDescent="0.25">
      <c r="B36" s="12">
        <v>23</v>
      </c>
      <c r="C36" s="7" t="s">
        <v>24</v>
      </c>
      <c r="D36" s="11">
        <f>D35-74617.03-387.84</f>
        <v>57366.53</v>
      </c>
    </row>
    <row r="39" spans="2:4" x14ac:dyDescent="0.25">
      <c r="C39" t="s">
        <v>16</v>
      </c>
      <c r="D39" t="s">
        <v>17</v>
      </c>
    </row>
  </sheetData>
  <printOptions horizontalCentered="1"/>
  <pageMargins left="0" right="0" top="0" bottom="0" header="0" footer="0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8"/>
  <sheetViews>
    <sheetView topLeftCell="A19" workbookViewId="0">
      <selection activeCell="C19" sqref="C19"/>
    </sheetView>
  </sheetViews>
  <sheetFormatPr defaultRowHeight="15" x14ac:dyDescent="0.25"/>
  <cols>
    <col min="1" max="1" width="3.85546875" customWidth="1"/>
    <col min="2" max="2" width="5.42578125" customWidth="1"/>
    <col min="3" max="3" width="65.85546875" customWidth="1"/>
    <col min="4" max="4" width="23.28515625" customWidth="1"/>
  </cols>
  <sheetData>
    <row r="1" spans="2:4" x14ac:dyDescent="0.25">
      <c r="C1" s="22" t="s">
        <v>0</v>
      </c>
    </row>
    <row r="2" spans="2:4" x14ac:dyDescent="0.25">
      <c r="C2" s="22" t="s">
        <v>1</v>
      </c>
    </row>
    <row r="3" spans="2:4" x14ac:dyDescent="0.25">
      <c r="C3" s="6" t="s">
        <v>2</v>
      </c>
      <c r="D3" s="2" t="s">
        <v>18</v>
      </c>
    </row>
    <row r="4" spans="2:4" x14ac:dyDescent="0.25">
      <c r="C4" s="6"/>
      <c r="D4" s="2" t="s">
        <v>60</v>
      </c>
    </row>
    <row r="5" spans="2:4" x14ac:dyDescent="0.25">
      <c r="C5" s="6" t="s">
        <v>3</v>
      </c>
      <c r="D5" s="4" t="s">
        <v>62</v>
      </c>
    </row>
    <row r="6" spans="2:4" x14ac:dyDescent="0.25">
      <c r="C6" s="6" t="s">
        <v>4</v>
      </c>
      <c r="D6" s="4" t="s">
        <v>5</v>
      </c>
    </row>
    <row r="8" spans="2:4" ht="25.5" customHeight="1" x14ac:dyDescent="0.25">
      <c r="B8" s="5" t="s">
        <v>6</v>
      </c>
      <c r="C8" s="12" t="s">
        <v>7</v>
      </c>
      <c r="D8" s="4" t="s">
        <v>8</v>
      </c>
    </row>
    <row r="9" spans="2:4" x14ac:dyDescent="0.25">
      <c r="B9" s="4"/>
      <c r="C9" s="8" t="s">
        <v>9</v>
      </c>
      <c r="D9" s="36"/>
    </row>
    <row r="10" spans="2:4" x14ac:dyDescent="0.25">
      <c r="B10" s="4">
        <v>1</v>
      </c>
      <c r="C10" s="1" t="s">
        <v>10</v>
      </c>
      <c r="D10" s="11">
        <v>21904.66</v>
      </c>
    </row>
    <row r="11" spans="2:4" x14ac:dyDescent="0.25">
      <c r="B11" s="4">
        <v>2</v>
      </c>
      <c r="C11" s="1" t="s">
        <v>26</v>
      </c>
      <c r="D11" s="11">
        <v>23650.05</v>
      </c>
    </row>
    <row r="12" spans="2:4" x14ac:dyDescent="0.25">
      <c r="B12" s="4">
        <v>3</v>
      </c>
      <c r="C12" s="1" t="s">
        <v>27</v>
      </c>
      <c r="D12" s="11">
        <v>363470.74</v>
      </c>
    </row>
    <row r="13" spans="2:4" x14ac:dyDescent="0.25">
      <c r="B13" s="4">
        <v>4</v>
      </c>
      <c r="C13" s="1" t="s">
        <v>28</v>
      </c>
      <c r="D13" s="11">
        <v>125175.06</v>
      </c>
    </row>
    <row r="14" spans="2:4" x14ac:dyDescent="0.25">
      <c r="B14" s="4">
        <v>5</v>
      </c>
      <c r="C14" s="1" t="s">
        <v>29</v>
      </c>
      <c r="D14" s="11">
        <v>12637.94</v>
      </c>
    </row>
    <row r="15" spans="2:4" x14ac:dyDescent="0.25">
      <c r="B15" s="4">
        <v>6</v>
      </c>
      <c r="C15" s="1" t="s">
        <v>30</v>
      </c>
      <c r="D15" s="11">
        <f>68871.84+12794.11</f>
        <v>81665.95</v>
      </c>
    </row>
    <row r="16" spans="2:4" x14ac:dyDescent="0.25">
      <c r="B16" s="4">
        <v>7</v>
      </c>
      <c r="C16" s="1" t="s">
        <v>11</v>
      </c>
      <c r="D16" s="11"/>
    </row>
    <row r="17" spans="2:4" x14ac:dyDescent="0.25">
      <c r="B17" s="4">
        <v>8</v>
      </c>
      <c r="C17" s="1" t="s">
        <v>12</v>
      </c>
      <c r="D17" s="11">
        <v>2497.25</v>
      </c>
    </row>
    <row r="18" spans="2:4" x14ac:dyDescent="0.25">
      <c r="B18" s="4">
        <v>9</v>
      </c>
      <c r="C18" s="1" t="s">
        <v>13</v>
      </c>
      <c r="D18" s="11"/>
    </row>
    <row r="19" spans="2:4" x14ac:dyDescent="0.25">
      <c r="B19" s="4">
        <v>10</v>
      </c>
      <c r="C19" s="1" t="s">
        <v>31</v>
      </c>
      <c r="D19" s="11">
        <v>68032.47</v>
      </c>
    </row>
    <row r="20" spans="2:4" x14ac:dyDescent="0.25">
      <c r="B20" s="4">
        <v>11</v>
      </c>
      <c r="C20" s="1" t="s">
        <v>32</v>
      </c>
      <c r="D20" s="11">
        <v>32035.52</v>
      </c>
    </row>
    <row r="21" spans="2:4" x14ac:dyDescent="0.25">
      <c r="B21" s="4">
        <v>12</v>
      </c>
      <c r="C21" s="1" t="s">
        <v>21</v>
      </c>
      <c r="D21" s="11"/>
    </row>
    <row r="22" spans="2:4" x14ac:dyDescent="0.25">
      <c r="B22" s="4">
        <v>13</v>
      </c>
      <c r="C22" s="1" t="s">
        <v>22</v>
      </c>
      <c r="D22" s="11">
        <v>1766.06</v>
      </c>
    </row>
    <row r="23" spans="2:4" x14ac:dyDescent="0.25">
      <c r="B23" s="4">
        <v>14</v>
      </c>
      <c r="C23" s="1" t="s">
        <v>23</v>
      </c>
      <c r="D23" s="11">
        <v>191190.68</v>
      </c>
    </row>
    <row r="24" spans="2:4" x14ac:dyDescent="0.25">
      <c r="B24" s="4">
        <v>15</v>
      </c>
      <c r="C24" s="1" t="s">
        <v>39</v>
      </c>
      <c r="D24" s="11">
        <v>24520.46</v>
      </c>
    </row>
    <row r="25" spans="2:4" x14ac:dyDescent="0.25">
      <c r="B25" s="5">
        <v>16</v>
      </c>
      <c r="C25" s="18" t="s">
        <v>14</v>
      </c>
      <c r="D25" s="19">
        <f>SUM(D10:D24)</f>
        <v>948546.83999999985</v>
      </c>
    </row>
    <row r="26" spans="2:4" ht="30" x14ac:dyDescent="0.25">
      <c r="B26" s="4">
        <v>17</v>
      </c>
      <c r="C26" s="7" t="s">
        <v>68</v>
      </c>
      <c r="D26" s="11">
        <v>774551.88</v>
      </c>
    </row>
    <row r="27" spans="2:4" x14ac:dyDescent="0.25">
      <c r="B27" s="4">
        <v>18</v>
      </c>
      <c r="C27" s="7" t="s">
        <v>67</v>
      </c>
      <c r="D27" s="11">
        <v>19263.91</v>
      </c>
    </row>
    <row r="28" spans="2:4" x14ac:dyDescent="0.25">
      <c r="B28" s="4">
        <v>19</v>
      </c>
      <c r="C28" s="23" t="s">
        <v>66</v>
      </c>
      <c r="D28" s="11">
        <v>-159981.59</v>
      </c>
    </row>
    <row r="29" spans="2:4" ht="30" x14ac:dyDescent="0.25">
      <c r="B29" s="4">
        <v>20</v>
      </c>
      <c r="C29" s="9" t="s">
        <v>65</v>
      </c>
      <c r="D29" s="19">
        <f>SUM(D26:D28)</f>
        <v>633834.20000000007</v>
      </c>
    </row>
    <row r="30" spans="2:4" ht="30" x14ac:dyDescent="0.25">
      <c r="B30" s="5">
        <v>21</v>
      </c>
      <c r="C30" s="20" t="s">
        <v>64</v>
      </c>
      <c r="D30" s="11">
        <f>D29-D25</f>
        <v>-314712.63999999978</v>
      </c>
    </row>
    <row r="31" spans="2:4" x14ac:dyDescent="0.25">
      <c r="B31" s="15"/>
      <c r="C31" s="15"/>
      <c r="D31" s="14"/>
    </row>
    <row r="32" spans="2:4" x14ac:dyDescent="0.25">
      <c r="B32" s="13"/>
      <c r="C32" s="21" t="s">
        <v>15</v>
      </c>
      <c r="D32" s="14"/>
    </row>
    <row r="33" spans="2:4" x14ac:dyDescent="0.25">
      <c r="B33" s="13"/>
      <c r="D33" s="14"/>
    </row>
    <row r="34" spans="2:4" ht="60" x14ac:dyDescent="0.25">
      <c r="B34" s="17">
        <v>22</v>
      </c>
      <c r="C34" s="10" t="s">
        <v>63</v>
      </c>
      <c r="D34" s="11">
        <v>445882.86</v>
      </c>
    </row>
    <row r="35" spans="2:4" ht="30" x14ac:dyDescent="0.25">
      <c r="B35" s="12">
        <v>23</v>
      </c>
      <c r="C35" s="7" t="s">
        <v>24</v>
      </c>
      <c r="D35" s="11">
        <f>D34-179622.2-(-257.06)-4768.89</f>
        <v>261748.82999999996</v>
      </c>
    </row>
    <row r="36" spans="2:4" x14ac:dyDescent="0.25">
      <c r="D36" s="24"/>
    </row>
    <row r="38" spans="2:4" x14ac:dyDescent="0.25">
      <c r="C38" t="s">
        <v>16</v>
      </c>
      <c r="D38" t="s">
        <v>17</v>
      </c>
    </row>
  </sheetData>
  <printOptions horizontalCentered="1"/>
  <pageMargins left="0" right="0" top="0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8"/>
  <sheetViews>
    <sheetView topLeftCell="A25" workbookViewId="0">
      <selection activeCell="D36" sqref="D36"/>
    </sheetView>
  </sheetViews>
  <sheetFormatPr defaultRowHeight="15" x14ac:dyDescent="0.25"/>
  <cols>
    <col min="1" max="1" width="4.42578125" customWidth="1"/>
    <col min="2" max="2" width="5.140625" customWidth="1"/>
    <col min="3" max="3" width="65.85546875" customWidth="1"/>
    <col min="4" max="4" width="24.7109375" customWidth="1"/>
  </cols>
  <sheetData>
    <row r="1" spans="2:5" x14ac:dyDescent="0.25">
      <c r="C1" s="22" t="s">
        <v>0</v>
      </c>
    </row>
    <row r="2" spans="2:5" x14ac:dyDescent="0.25">
      <c r="C2" s="22" t="s">
        <v>1</v>
      </c>
    </row>
    <row r="3" spans="2:5" x14ac:dyDescent="0.25">
      <c r="C3" s="6" t="s">
        <v>2</v>
      </c>
      <c r="D3" s="2" t="s">
        <v>20</v>
      </c>
    </row>
    <row r="4" spans="2:5" x14ac:dyDescent="0.25">
      <c r="C4" s="6"/>
      <c r="D4" s="3" t="s">
        <v>35</v>
      </c>
    </row>
    <row r="5" spans="2:5" x14ac:dyDescent="0.25">
      <c r="C5" s="6" t="s">
        <v>3</v>
      </c>
      <c r="D5" s="4" t="s">
        <v>62</v>
      </c>
    </row>
    <row r="6" spans="2:5" x14ac:dyDescent="0.25">
      <c r="C6" s="6" t="s">
        <v>4</v>
      </c>
      <c r="D6" s="4" t="s">
        <v>5</v>
      </c>
    </row>
    <row r="8" spans="2:5" ht="30.75" customHeight="1" x14ac:dyDescent="0.25">
      <c r="B8" s="5" t="s">
        <v>6</v>
      </c>
      <c r="C8" s="12" t="s">
        <v>7</v>
      </c>
      <c r="D8" s="4" t="s">
        <v>8</v>
      </c>
    </row>
    <row r="9" spans="2:5" x14ac:dyDescent="0.25">
      <c r="B9" s="4"/>
      <c r="C9" s="8" t="s">
        <v>9</v>
      </c>
      <c r="D9" s="25"/>
    </row>
    <row r="10" spans="2:5" x14ac:dyDescent="0.25">
      <c r="B10" s="4">
        <v>1</v>
      </c>
      <c r="C10" s="1" t="s">
        <v>10</v>
      </c>
      <c r="D10" s="26">
        <v>1965.94</v>
      </c>
    </row>
    <row r="11" spans="2:5" x14ac:dyDescent="0.25">
      <c r="B11" s="4">
        <v>2</v>
      </c>
      <c r="C11" s="1" t="s">
        <v>26</v>
      </c>
      <c r="D11" s="26">
        <v>5694.79</v>
      </c>
    </row>
    <row r="12" spans="2:5" x14ac:dyDescent="0.25">
      <c r="B12" s="4">
        <v>3</v>
      </c>
      <c r="C12" s="1" t="s">
        <v>27</v>
      </c>
      <c r="D12" s="26">
        <v>69912.210000000006</v>
      </c>
      <c r="E12" s="16"/>
    </row>
    <row r="13" spans="2:5" x14ac:dyDescent="0.25">
      <c r="B13" s="4">
        <v>4</v>
      </c>
      <c r="C13" s="1" t="s">
        <v>28</v>
      </c>
      <c r="D13" s="26">
        <v>74135.289999999994</v>
      </c>
    </row>
    <row r="14" spans="2:5" x14ac:dyDescent="0.25">
      <c r="B14" s="4">
        <v>5</v>
      </c>
      <c r="C14" s="1" t="s">
        <v>29</v>
      </c>
      <c r="D14" s="26">
        <v>3371.02</v>
      </c>
    </row>
    <row r="15" spans="2:5" x14ac:dyDescent="0.25">
      <c r="B15" s="4">
        <v>6</v>
      </c>
      <c r="C15" s="1" t="s">
        <v>30</v>
      </c>
      <c r="D15" s="26">
        <f>23726.18+2441.52</f>
        <v>26167.7</v>
      </c>
    </row>
    <row r="16" spans="2:5" x14ac:dyDescent="0.25">
      <c r="B16" s="4">
        <v>7</v>
      </c>
      <c r="C16" s="1" t="s">
        <v>11</v>
      </c>
      <c r="D16" s="26"/>
    </row>
    <row r="17" spans="2:4" x14ac:dyDescent="0.25">
      <c r="B17" s="4">
        <v>8</v>
      </c>
      <c r="C17" s="1" t="s">
        <v>12</v>
      </c>
      <c r="D17" s="26">
        <v>1643.86</v>
      </c>
    </row>
    <row r="18" spans="2:4" x14ac:dyDescent="0.25">
      <c r="B18" s="4">
        <v>9</v>
      </c>
      <c r="C18" s="1" t="s">
        <v>13</v>
      </c>
      <c r="D18" s="26"/>
    </row>
    <row r="19" spans="2:4" x14ac:dyDescent="0.25">
      <c r="B19" s="4">
        <v>10</v>
      </c>
      <c r="C19" s="1" t="s">
        <v>31</v>
      </c>
      <c r="D19" s="26">
        <v>29349.54</v>
      </c>
    </row>
    <row r="20" spans="2:4" x14ac:dyDescent="0.25">
      <c r="B20" s="4">
        <v>11</v>
      </c>
      <c r="C20" s="1" t="s">
        <v>32</v>
      </c>
      <c r="D20" s="26">
        <v>6319.62</v>
      </c>
    </row>
    <row r="21" spans="2:4" x14ac:dyDescent="0.25">
      <c r="B21" s="4">
        <v>12</v>
      </c>
      <c r="C21" s="1" t="s">
        <v>21</v>
      </c>
      <c r="D21" s="26"/>
    </row>
    <row r="22" spans="2:4" x14ac:dyDescent="0.25">
      <c r="B22" s="4">
        <v>13</v>
      </c>
      <c r="C22" s="1" t="s">
        <v>22</v>
      </c>
      <c r="D22" s="26">
        <v>480.47</v>
      </c>
    </row>
    <row r="23" spans="2:4" x14ac:dyDescent="0.25">
      <c r="B23" s="4">
        <v>14</v>
      </c>
      <c r="C23" s="1" t="s">
        <v>23</v>
      </c>
      <c r="D23" s="26">
        <v>51000.42</v>
      </c>
    </row>
    <row r="24" spans="2:4" x14ac:dyDescent="0.25">
      <c r="B24" s="4">
        <v>15</v>
      </c>
      <c r="C24" s="1" t="s">
        <v>39</v>
      </c>
      <c r="D24" s="26">
        <v>9522.8700000000008</v>
      </c>
    </row>
    <row r="25" spans="2:4" x14ac:dyDescent="0.25">
      <c r="B25" s="5">
        <v>16</v>
      </c>
      <c r="C25" s="18" t="s">
        <v>14</v>
      </c>
      <c r="D25" s="27">
        <f>SUM(D10:D24)</f>
        <v>279563.73</v>
      </c>
    </row>
    <row r="26" spans="2:4" ht="30" x14ac:dyDescent="0.25">
      <c r="B26" s="4">
        <v>17</v>
      </c>
      <c r="C26" s="7" t="s">
        <v>68</v>
      </c>
      <c r="D26" s="26">
        <v>210875.04</v>
      </c>
    </row>
    <row r="27" spans="2:4" x14ac:dyDescent="0.25">
      <c r="B27" s="4">
        <v>18</v>
      </c>
      <c r="C27" s="7" t="s">
        <v>67</v>
      </c>
      <c r="D27" s="26">
        <v>2459.6999999999998</v>
      </c>
    </row>
    <row r="28" spans="2:4" x14ac:dyDescent="0.25">
      <c r="B28" s="4">
        <v>19</v>
      </c>
      <c r="C28" s="23" t="s">
        <v>66</v>
      </c>
      <c r="D28" s="26">
        <v>-117218.33</v>
      </c>
    </row>
    <row r="29" spans="2:4" ht="30" x14ac:dyDescent="0.25">
      <c r="B29" s="4">
        <v>20</v>
      </c>
      <c r="C29" s="9" t="s">
        <v>65</v>
      </c>
      <c r="D29" s="27">
        <f>SUM(D26:D28)</f>
        <v>96116.410000000018</v>
      </c>
    </row>
    <row r="30" spans="2:4" ht="30" x14ac:dyDescent="0.25">
      <c r="B30" s="5">
        <v>21</v>
      </c>
      <c r="C30" s="20" t="s">
        <v>64</v>
      </c>
      <c r="D30" s="26">
        <f>D29-D25</f>
        <v>-183447.31999999995</v>
      </c>
    </row>
    <row r="31" spans="2:4" x14ac:dyDescent="0.25">
      <c r="B31" s="15"/>
      <c r="C31" s="15"/>
      <c r="D31" s="14"/>
    </row>
    <row r="32" spans="2:4" x14ac:dyDescent="0.25">
      <c r="B32" s="13"/>
      <c r="C32" s="21" t="s">
        <v>15</v>
      </c>
      <c r="D32" s="14"/>
    </row>
    <row r="33" spans="2:4" ht="18" customHeight="1" x14ac:dyDescent="0.25">
      <c r="B33" s="13"/>
      <c r="D33" s="14"/>
    </row>
    <row r="34" spans="2:4" ht="50.25" customHeight="1" x14ac:dyDescent="0.25">
      <c r="B34" s="17">
        <v>22</v>
      </c>
      <c r="C34" s="10" t="s">
        <v>63</v>
      </c>
      <c r="D34" s="11">
        <v>121284.26</v>
      </c>
    </row>
    <row r="35" spans="2:4" ht="30" x14ac:dyDescent="0.25">
      <c r="B35" s="12">
        <v>23</v>
      </c>
      <c r="C35" s="7" t="s">
        <v>24</v>
      </c>
      <c r="D35" s="11">
        <f>D34-75405.49-(-7.12)-718.64</f>
        <v>45167.249999999993</v>
      </c>
    </row>
    <row r="38" spans="2:4" x14ac:dyDescent="0.25">
      <c r="C38" t="s">
        <v>16</v>
      </c>
      <c r="D38" t="s">
        <v>17</v>
      </c>
    </row>
  </sheetData>
  <printOptions horizontalCentered="1"/>
  <pageMargins left="0" right="0" top="0" bottom="0" header="0" footer="0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8"/>
  <sheetViews>
    <sheetView topLeftCell="A19" workbookViewId="0">
      <selection activeCell="D36" sqref="D36"/>
    </sheetView>
  </sheetViews>
  <sheetFormatPr defaultRowHeight="15" x14ac:dyDescent="0.25"/>
  <cols>
    <col min="1" max="1" width="4.5703125" customWidth="1"/>
    <col min="2" max="2" width="4.140625" customWidth="1"/>
    <col min="3" max="3" width="65.42578125" customWidth="1"/>
    <col min="4" max="4" width="24.140625" customWidth="1"/>
  </cols>
  <sheetData>
    <row r="1" spans="2:4" x14ac:dyDescent="0.25">
      <c r="C1" s="22" t="s">
        <v>0</v>
      </c>
    </row>
    <row r="2" spans="2:4" x14ac:dyDescent="0.25">
      <c r="C2" s="22" t="s">
        <v>1</v>
      </c>
    </row>
    <row r="3" spans="2:4" x14ac:dyDescent="0.25">
      <c r="C3" s="6" t="s">
        <v>2</v>
      </c>
      <c r="D3" s="2" t="s">
        <v>20</v>
      </c>
    </row>
    <row r="4" spans="2:4" x14ac:dyDescent="0.25">
      <c r="C4" s="6"/>
      <c r="D4" s="2" t="s">
        <v>36</v>
      </c>
    </row>
    <row r="5" spans="2:4" x14ac:dyDescent="0.25">
      <c r="C5" s="6" t="s">
        <v>3</v>
      </c>
      <c r="D5" s="4" t="s">
        <v>62</v>
      </c>
    </row>
    <row r="6" spans="2:4" x14ac:dyDescent="0.25">
      <c r="C6" s="6" t="s">
        <v>4</v>
      </c>
      <c r="D6" s="4" t="s">
        <v>5</v>
      </c>
    </row>
    <row r="8" spans="2:4" ht="30" x14ac:dyDescent="0.25">
      <c r="B8" s="5" t="s">
        <v>6</v>
      </c>
      <c r="C8" s="12" t="s">
        <v>7</v>
      </c>
      <c r="D8" s="4" t="s">
        <v>8</v>
      </c>
    </row>
    <row r="9" spans="2:4" x14ac:dyDescent="0.25">
      <c r="B9" s="4"/>
      <c r="C9" s="8" t="s">
        <v>9</v>
      </c>
      <c r="D9" s="25"/>
    </row>
    <row r="10" spans="2:4" x14ac:dyDescent="0.25">
      <c r="B10" s="4">
        <v>1</v>
      </c>
      <c r="C10" s="1" t="s">
        <v>10</v>
      </c>
      <c r="D10" s="26">
        <v>15853.34</v>
      </c>
    </row>
    <row r="11" spans="2:4" x14ac:dyDescent="0.25">
      <c r="B11" s="4">
        <v>2</v>
      </c>
      <c r="C11" s="1" t="s">
        <v>26</v>
      </c>
      <c r="D11" s="26">
        <v>7754.8</v>
      </c>
    </row>
    <row r="12" spans="2:4" x14ac:dyDescent="0.25">
      <c r="B12" s="4">
        <v>3</v>
      </c>
      <c r="C12" s="1" t="s">
        <v>27</v>
      </c>
      <c r="D12" s="26">
        <v>56965.56</v>
      </c>
    </row>
    <row r="13" spans="2:4" x14ac:dyDescent="0.25">
      <c r="B13" s="4">
        <v>4</v>
      </c>
      <c r="C13" s="1" t="s">
        <v>28</v>
      </c>
      <c r="D13" s="26">
        <v>46881.120000000003</v>
      </c>
    </row>
    <row r="14" spans="2:4" x14ac:dyDescent="0.25">
      <c r="B14" s="4">
        <v>5</v>
      </c>
      <c r="C14" s="1" t="s">
        <v>29</v>
      </c>
      <c r="D14" s="26">
        <v>3393.72</v>
      </c>
    </row>
    <row r="15" spans="2:4" x14ac:dyDescent="0.25">
      <c r="B15" s="4">
        <v>6</v>
      </c>
      <c r="C15" s="1" t="s">
        <v>30</v>
      </c>
      <c r="D15" s="26">
        <f>22078.53+2351.59</f>
        <v>24430.12</v>
      </c>
    </row>
    <row r="16" spans="2:4" x14ac:dyDescent="0.25">
      <c r="B16" s="4">
        <v>7</v>
      </c>
      <c r="C16" s="1" t="s">
        <v>11</v>
      </c>
      <c r="D16" s="26"/>
    </row>
    <row r="17" spans="2:4" x14ac:dyDescent="0.25">
      <c r="B17" s="4">
        <v>8</v>
      </c>
      <c r="C17" s="1" t="s">
        <v>12</v>
      </c>
      <c r="D17" s="26">
        <v>1659.86</v>
      </c>
    </row>
    <row r="18" spans="2:4" x14ac:dyDescent="0.25">
      <c r="B18" s="4">
        <v>9</v>
      </c>
      <c r="C18" s="1" t="s">
        <v>13</v>
      </c>
      <c r="D18" s="26"/>
    </row>
    <row r="19" spans="2:4" x14ac:dyDescent="0.25">
      <c r="B19" s="4">
        <v>10</v>
      </c>
      <c r="C19" s="1" t="s">
        <v>31</v>
      </c>
      <c r="D19" s="26">
        <v>28631.52</v>
      </c>
    </row>
    <row r="20" spans="2:4" x14ac:dyDescent="0.25">
      <c r="B20" s="4">
        <v>11</v>
      </c>
      <c r="C20" s="1" t="s">
        <v>32</v>
      </c>
      <c r="D20" s="26">
        <v>2391.04</v>
      </c>
    </row>
    <row r="21" spans="2:4" x14ac:dyDescent="0.25">
      <c r="B21" s="4">
        <v>12</v>
      </c>
      <c r="C21" s="1" t="s">
        <v>21</v>
      </c>
      <c r="D21" s="26"/>
    </row>
    <row r="22" spans="2:4" x14ac:dyDescent="0.25">
      <c r="B22" s="4">
        <v>13</v>
      </c>
      <c r="C22" s="1" t="s">
        <v>22</v>
      </c>
      <c r="D22" s="26">
        <v>464.72</v>
      </c>
    </row>
    <row r="23" spans="2:4" x14ac:dyDescent="0.25">
      <c r="B23" s="4">
        <v>14</v>
      </c>
      <c r="C23" s="1" t="s">
        <v>23</v>
      </c>
      <c r="D23" s="26">
        <v>51375.81</v>
      </c>
    </row>
    <row r="24" spans="2:4" x14ac:dyDescent="0.25">
      <c r="B24" s="4">
        <v>15</v>
      </c>
      <c r="C24" s="1" t="s">
        <v>39</v>
      </c>
      <c r="D24" s="26">
        <v>10525.36</v>
      </c>
    </row>
    <row r="25" spans="2:4" x14ac:dyDescent="0.25">
      <c r="B25" s="5">
        <v>16</v>
      </c>
      <c r="C25" s="18" t="s">
        <v>14</v>
      </c>
      <c r="D25" s="27">
        <f>SUM(D10:D24)</f>
        <v>250326.96999999997</v>
      </c>
    </row>
    <row r="26" spans="2:4" ht="30" x14ac:dyDescent="0.25">
      <c r="B26" s="4">
        <v>17</v>
      </c>
      <c r="C26" s="7" t="s">
        <v>68</v>
      </c>
      <c r="D26" s="26">
        <v>212426.88</v>
      </c>
    </row>
    <row r="27" spans="2:4" x14ac:dyDescent="0.25">
      <c r="B27" s="4">
        <v>18</v>
      </c>
      <c r="C27" s="7" t="s">
        <v>67</v>
      </c>
      <c r="D27" s="26">
        <v>2338.58</v>
      </c>
    </row>
    <row r="28" spans="2:4" x14ac:dyDescent="0.25">
      <c r="B28" s="4">
        <v>19</v>
      </c>
      <c r="C28" s="23" t="s">
        <v>66</v>
      </c>
      <c r="D28" s="26">
        <v>1763.29</v>
      </c>
    </row>
    <row r="29" spans="2:4" ht="30" x14ac:dyDescent="0.25">
      <c r="B29" s="4">
        <v>20</v>
      </c>
      <c r="C29" s="9" t="s">
        <v>65</v>
      </c>
      <c r="D29" s="27">
        <f>SUM(D26:D28)</f>
        <v>216528.75</v>
      </c>
    </row>
    <row r="30" spans="2:4" ht="30" x14ac:dyDescent="0.25">
      <c r="B30" s="5">
        <v>21</v>
      </c>
      <c r="C30" s="20" t="s">
        <v>64</v>
      </c>
      <c r="D30" s="26">
        <f>D29-D25</f>
        <v>-33798.219999999972</v>
      </c>
    </row>
    <row r="31" spans="2:4" x14ac:dyDescent="0.25">
      <c r="B31" s="15"/>
      <c r="C31" s="15"/>
      <c r="D31" s="14"/>
    </row>
    <row r="32" spans="2:4" x14ac:dyDescent="0.25">
      <c r="B32" s="13"/>
      <c r="C32" s="21" t="s">
        <v>15</v>
      </c>
      <c r="D32" s="14"/>
    </row>
    <row r="33" spans="2:4" ht="51" customHeight="1" x14ac:dyDescent="0.25">
      <c r="B33" s="13"/>
      <c r="D33" s="14"/>
    </row>
    <row r="34" spans="2:4" ht="60" x14ac:dyDescent="0.25">
      <c r="B34" s="17">
        <v>22</v>
      </c>
      <c r="C34" s="10" t="s">
        <v>63</v>
      </c>
      <c r="D34" s="11">
        <v>107275.81</v>
      </c>
    </row>
    <row r="35" spans="2:4" ht="30" x14ac:dyDescent="0.25">
      <c r="B35" s="12">
        <v>23</v>
      </c>
      <c r="C35" s="7" t="s">
        <v>24</v>
      </c>
      <c r="D35" s="11">
        <f>D34-72278.11-505.05</f>
        <v>34492.649999999994</v>
      </c>
    </row>
    <row r="38" spans="2:4" x14ac:dyDescent="0.25">
      <c r="C38" t="s">
        <v>16</v>
      </c>
      <c r="D38" t="s">
        <v>17</v>
      </c>
    </row>
  </sheetData>
  <printOptions horizontalCentered="1"/>
  <pageMargins left="0" right="0" top="0" bottom="0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8"/>
  <sheetViews>
    <sheetView topLeftCell="A16" workbookViewId="0">
      <selection activeCell="D36" sqref="D36"/>
    </sheetView>
  </sheetViews>
  <sheetFormatPr defaultRowHeight="15" x14ac:dyDescent="0.25"/>
  <cols>
    <col min="1" max="1" width="3.85546875" customWidth="1"/>
    <col min="2" max="2" width="5.140625" customWidth="1"/>
    <col min="3" max="3" width="65.5703125" customWidth="1"/>
    <col min="4" max="4" width="24.140625" customWidth="1"/>
  </cols>
  <sheetData>
    <row r="1" spans="2:4" x14ac:dyDescent="0.25">
      <c r="C1" s="22" t="s">
        <v>0</v>
      </c>
    </row>
    <row r="2" spans="2:4" x14ac:dyDescent="0.25">
      <c r="C2" s="22" t="s">
        <v>1</v>
      </c>
    </row>
    <row r="3" spans="2:4" x14ac:dyDescent="0.25">
      <c r="C3" s="6" t="s">
        <v>2</v>
      </c>
      <c r="D3" s="2" t="s">
        <v>20</v>
      </c>
    </row>
    <row r="4" spans="2:4" x14ac:dyDescent="0.25">
      <c r="C4" s="6"/>
      <c r="D4" s="2" t="s">
        <v>37</v>
      </c>
    </row>
    <row r="5" spans="2:4" x14ac:dyDescent="0.25">
      <c r="C5" s="6" t="s">
        <v>3</v>
      </c>
      <c r="D5" s="4" t="s">
        <v>62</v>
      </c>
    </row>
    <row r="6" spans="2:4" x14ac:dyDescent="0.25">
      <c r="C6" s="6" t="s">
        <v>4</v>
      </c>
      <c r="D6" s="4" t="s">
        <v>5</v>
      </c>
    </row>
    <row r="8" spans="2:4" ht="28.5" customHeight="1" x14ac:dyDescent="0.25">
      <c r="B8" s="5" t="s">
        <v>6</v>
      </c>
      <c r="C8" s="12" t="s">
        <v>7</v>
      </c>
      <c r="D8" s="4" t="s">
        <v>8</v>
      </c>
    </row>
    <row r="9" spans="2:4" x14ac:dyDescent="0.25">
      <c r="B9" s="4"/>
      <c r="C9" s="8" t="s">
        <v>9</v>
      </c>
      <c r="D9" s="25"/>
    </row>
    <row r="10" spans="2:4" x14ac:dyDescent="0.25">
      <c r="B10" s="4">
        <v>1</v>
      </c>
      <c r="C10" s="1" t="s">
        <v>10</v>
      </c>
      <c r="D10" s="26">
        <v>494.18</v>
      </c>
    </row>
    <row r="11" spans="2:4" x14ac:dyDescent="0.25">
      <c r="B11" s="4">
        <v>2</v>
      </c>
      <c r="C11" s="1" t="s">
        <v>26</v>
      </c>
      <c r="D11" s="26">
        <v>15221.32</v>
      </c>
    </row>
    <row r="12" spans="2:4" x14ac:dyDescent="0.25">
      <c r="B12" s="4">
        <v>3</v>
      </c>
      <c r="C12" s="1" t="s">
        <v>27</v>
      </c>
      <c r="D12" s="26">
        <v>122521.96</v>
      </c>
    </row>
    <row r="13" spans="2:4" x14ac:dyDescent="0.25">
      <c r="B13" s="4">
        <v>4</v>
      </c>
      <c r="C13" s="1" t="s">
        <v>28</v>
      </c>
      <c r="D13" s="26">
        <v>75565.83</v>
      </c>
    </row>
    <row r="14" spans="2:4" x14ac:dyDescent="0.25">
      <c r="B14" s="4">
        <v>5</v>
      </c>
      <c r="C14" s="1" t="s">
        <v>29</v>
      </c>
      <c r="D14" s="26">
        <v>3396.1</v>
      </c>
    </row>
    <row r="15" spans="2:4" x14ac:dyDescent="0.25">
      <c r="B15" s="4">
        <v>6</v>
      </c>
      <c r="C15" s="1" t="s">
        <v>30</v>
      </c>
      <c r="D15" s="26">
        <f>23067.12+2367.1</f>
        <v>25434.219999999998</v>
      </c>
    </row>
    <row r="16" spans="2:4" x14ac:dyDescent="0.25">
      <c r="B16" s="4">
        <v>7</v>
      </c>
      <c r="C16" s="1" t="s">
        <v>11</v>
      </c>
      <c r="D16" s="26"/>
    </row>
    <row r="17" spans="2:4" x14ac:dyDescent="0.25">
      <c r="B17" s="4">
        <v>8</v>
      </c>
      <c r="C17" s="1" t="s">
        <v>12</v>
      </c>
      <c r="D17" s="26">
        <v>1731.62</v>
      </c>
    </row>
    <row r="18" spans="2:4" x14ac:dyDescent="0.25">
      <c r="B18" s="4">
        <v>9</v>
      </c>
      <c r="C18" s="1" t="s">
        <v>13</v>
      </c>
      <c r="D18" s="26"/>
    </row>
    <row r="19" spans="2:4" x14ac:dyDescent="0.25">
      <c r="B19" s="4">
        <v>10</v>
      </c>
      <c r="C19" s="1" t="s">
        <v>31</v>
      </c>
      <c r="D19" s="26">
        <v>20721.8</v>
      </c>
    </row>
    <row r="20" spans="2:4" x14ac:dyDescent="0.25">
      <c r="B20" s="4">
        <v>11</v>
      </c>
      <c r="C20" s="1" t="s">
        <v>32</v>
      </c>
      <c r="D20" s="26">
        <v>2391.0300000000002</v>
      </c>
    </row>
    <row r="21" spans="2:4" x14ac:dyDescent="0.25">
      <c r="B21" s="4">
        <v>12</v>
      </c>
      <c r="C21" s="1" t="s">
        <v>21</v>
      </c>
      <c r="D21" s="26"/>
    </row>
    <row r="22" spans="2:4" x14ac:dyDescent="0.25">
      <c r="B22" s="4">
        <v>13</v>
      </c>
      <c r="C22" s="1" t="s">
        <v>22</v>
      </c>
      <c r="D22" s="26">
        <v>464.73</v>
      </c>
    </row>
    <row r="23" spans="2:4" x14ac:dyDescent="0.25">
      <c r="B23" s="4">
        <v>14</v>
      </c>
      <c r="C23" s="1" t="s">
        <v>23</v>
      </c>
      <c r="D23" s="26">
        <v>51331.88</v>
      </c>
    </row>
    <row r="24" spans="2:4" x14ac:dyDescent="0.25">
      <c r="B24" s="4">
        <v>15</v>
      </c>
      <c r="C24" s="1" t="s">
        <v>39</v>
      </c>
      <c r="D24" s="26">
        <v>4241.45</v>
      </c>
    </row>
    <row r="25" spans="2:4" x14ac:dyDescent="0.25">
      <c r="B25" s="5">
        <v>16</v>
      </c>
      <c r="C25" s="18" t="s">
        <v>14</v>
      </c>
      <c r="D25" s="27">
        <f>SUM(D10:D24)</f>
        <v>323516.12000000005</v>
      </c>
    </row>
    <row r="26" spans="2:4" ht="30" x14ac:dyDescent="0.25">
      <c r="B26" s="4">
        <v>17</v>
      </c>
      <c r="C26" s="7" t="s">
        <v>68</v>
      </c>
      <c r="D26" s="26">
        <v>212244.96</v>
      </c>
    </row>
    <row r="27" spans="2:4" x14ac:dyDescent="0.25">
      <c r="B27" s="4">
        <v>18</v>
      </c>
      <c r="C27" s="7" t="s">
        <v>67</v>
      </c>
      <c r="D27" s="26">
        <v>2352.6799999999998</v>
      </c>
    </row>
    <row r="28" spans="2:4" x14ac:dyDescent="0.25">
      <c r="B28" s="4">
        <v>19</v>
      </c>
      <c r="C28" s="23" t="s">
        <v>66</v>
      </c>
      <c r="D28" s="26">
        <v>-143726.65</v>
      </c>
    </row>
    <row r="29" spans="2:4" ht="30" x14ac:dyDescent="0.25">
      <c r="B29" s="4">
        <v>20</v>
      </c>
      <c r="C29" s="9" t="s">
        <v>65</v>
      </c>
      <c r="D29" s="27">
        <f>SUM(D26:D28)</f>
        <v>70870.989999999991</v>
      </c>
    </row>
    <row r="30" spans="2:4" ht="30" x14ac:dyDescent="0.25">
      <c r="B30" s="5">
        <v>21</v>
      </c>
      <c r="C30" s="20" t="s">
        <v>64</v>
      </c>
      <c r="D30" s="26">
        <f>D29-D25</f>
        <v>-252645.13000000006</v>
      </c>
    </row>
    <row r="31" spans="2:4" x14ac:dyDescent="0.25">
      <c r="B31" s="15"/>
      <c r="C31" s="15"/>
      <c r="D31" s="14"/>
    </row>
    <row r="32" spans="2:4" x14ac:dyDescent="0.25">
      <c r="B32" s="13"/>
      <c r="C32" s="21" t="s">
        <v>15</v>
      </c>
      <c r="D32" s="14"/>
    </row>
    <row r="33" spans="2:4" ht="17.25" customHeight="1" x14ac:dyDescent="0.25">
      <c r="B33" s="13"/>
      <c r="D33" s="14"/>
    </row>
    <row r="34" spans="2:4" ht="60" x14ac:dyDescent="0.25">
      <c r="B34" s="17">
        <v>22</v>
      </c>
      <c r="C34" s="10" t="s">
        <v>63</v>
      </c>
      <c r="D34" s="11">
        <v>131681.5</v>
      </c>
    </row>
    <row r="35" spans="2:4" ht="30" x14ac:dyDescent="0.25">
      <c r="B35" s="12">
        <v>23</v>
      </c>
      <c r="C35" s="7" t="s">
        <v>24</v>
      </c>
      <c r="D35" s="11">
        <f>D34-58026.75-(-1997.28)-(-639.51)</f>
        <v>76291.539999999994</v>
      </c>
    </row>
    <row r="38" spans="2:4" x14ac:dyDescent="0.25">
      <c r="C38" t="s">
        <v>16</v>
      </c>
      <c r="D38" t="s">
        <v>17</v>
      </c>
    </row>
  </sheetData>
  <printOptions horizontalCentered="1"/>
  <pageMargins left="0" right="0" top="0" bottom="0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8"/>
  <sheetViews>
    <sheetView topLeftCell="A16" workbookViewId="0">
      <selection activeCell="B34" sqref="B34:D35"/>
    </sheetView>
  </sheetViews>
  <sheetFormatPr defaultRowHeight="15" x14ac:dyDescent="0.25"/>
  <cols>
    <col min="1" max="1" width="3.5703125" customWidth="1"/>
    <col min="2" max="2" width="5.42578125" customWidth="1"/>
    <col min="3" max="3" width="65" customWidth="1"/>
    <col min="4" max="4" width="24.42578125" customWidth="1"/>
  </cols>
  <sheetData>
    <row r="1" spans="2:4" x14ac:dyDescent="0.25">
      <c r="C1" s="22" t="s">
        <v>0</v>
      </c>
    </row>
    <row r="2" spans="2:4" x14ac:dyDescent="0.25">
      <c r="C2" s="22" t="s">
        <v>1</v>
      </c>
    </row>
    <row r="3" spans="2:4" x14ac:dyDescent="0.25">
      <c r="C3" s="6" t="s">
        <v>2</v>
      </c>
      <c r="D3" s="2" t="s">
        <v>18</v>
      </c>
    </row>
    <row r="4" spans="2:4" x14ac:dyDescent="0.25">
      <c r="C4" s="6"/>
      <c r="D4" s="2" t="s">
        <v>40</v>
      </c>
    </row>
    <row r="5" spans="2:4" x14ac:dyDescent="0.25">
      <c r="C5" s="6" t="s">
        <v>3</v>
      </c>
      <c r="D5" s="4" t="s">
        <v>62</v>
      </c>
    </row>
    <row r="6" spans="2:4" x14ac:dyDescent="0.25">
      <c r="C6" s="6" t="s">
        <v>4</v>
      </c>
      <c r="D6" s="4" t="s">
        <v>5</v>
      </c>
    </row>
    <row r="8" spans="2:4" ht="28.5" customHeight="1" x14ac:dyDescent="0.25">
      <c r="B8" s="5" t="s">
        <v>6</v>
      </c>
      <c r="C8" s="12" t="s">
        <v>7</v>
      </c>
      <c r="D8" s="4" t="s">
        <v>8</v>
      </c>
    </row>
    <row r="9" spans="2:4" x14ac:dyDescent="0.25">
      <c r="B9" s="4"/>
      <c r="C9" s="8" t="s">
        <v>9</v>
      </c>
      <c r="D9" s="25"/>
    </row>
    <row r="10" spans="2:4" x14ac:dyDescent="0.25">
      <c r="B10" s="4">
        <v>1</v>
      </c>
      <c r="C10" s="1" t="s">
        <v>10</v>
      </c>
      <c r="D10" s="26"/>
    </row>
    <row r="11" spans="2:4" x14ac:dyDescent="0.25">
      <c r="B11" s="4">
        <v>2</v>
      </c>
      <c r="C11" s="1" t="s">
        <v>26</v>
      </c>
      <c r="D11" s="26">
        <v>4113.49</v>
      </c>
    </row>
    <row r="12" spans="2:4" x14ac:dyDescent="0.25">
      <c r="B12" s="4">
        <v>3</v>
      </c>
      <c r="C12" s="1" t="s">
        <v>27</v>
      </c>
      <c r="D12" s="26">
        <v>301.68</v>
      </c>
    </row>
    <row r="13" spans="2:4" x14ac:dyDescent="0.25">
      <c r="B13" s="4">
        <v>4</v>
      </c>
      <c r="C13" s="1" t="s">
        <v>28</v>
      </c>
      <c r="D13" s="26">
        <v>380.39</v>
      </c>
    </row>
    <row r="14" spans="2:4" x14ac:dyDescent="0.25">
      <c r="B14" s="4">
        <v>5</v>
      </c>
      <c r="C14" s="1" t="s">
        <v>29</v>
      </c>
      <c r="D14" s="26"/>
    </row>
    <row r="15" spans="2:4" x14ac:dyDescent="0.25">
      <c r="B15" s="4">
        <v>6</v>
      </c>
      <c r="C15" s="1" t="s">
        <v>30</v>
      </c>
      <c r="D15" s="26">
        <f>4613.42+1244.16</f>
        <v>5857.58</v>
      </c>
    </row>
    <row r="16" spans="2:4" x14ac:dyDescent="0.25">
      <c r="B16" s="4">
        <v>7</v>
      </c>
      <c r="C16" s="1" t="s">
        <v>11</v>
      </c>
      <c r="D16" s="26"/>
    </row>
    <row r="17" spans="2:4" x14ac:dyDescent="0.25">
      <c r="B17" s="4">
        <v>8</v>
      </c>
      <c r="C17" s="1" t="s">
        <v>12</v>
      </c>
      <c r="D17" s="26"/>
    </row>
    <row r="18" spans="2:4" x14ac:dyDescent="0.25">
      <c r="B18" s="4">
        <v>9</v>
      </c>
      <c r="C18" s="1" t="s">
        <v>13</v>
      </c>
      <c r="D18" s="26"/>
    </row>
    <row r="19" spans="2:4" x14ac:dyDescent="0.25">
      <c r="B19" s="4">
        <v>10</v>
      </c>
      <c r="C19" s="1" t="s">
        <v>31</v>
      </c>
      <c r="D19" s="26">
        <v>938.2</v>
      </c>
    </row>
    <row r="20" spans="2:4" x14ac:dyDescent="0.25">
      <c r="B20" s="4">
        <v>11</v>
      </c>
      <c r="C20" s="1" t="s">
        <v>32</v>
      </c>
      <c r="D20" s="26"/>
    </row>
    <row r="21" spans="2:4" x14ac:dyDescent="0.25">
      <c r="B21" s="4">
        <v>12</v>
      </c>
      <c r="C21" s="1" t="s">
        <v>21</v>
      </c>
      <c r="D21" s="26"/>
    </row>
    <row r="22" spans="2:4" x14ac:dyDescent="0.25">
      <c r="B22" s="4">
        <v>13</v>
      </c>
      <c r="C22" s="1" t="s">
        <v>22</v>
      </c>
      <c r="D22" s="26">
        <v>85.81</v>
      </c>
    </row>
    <row r="23" spans="2:4" x14ac:dyDescent="0.25">
      <c r="B23" s="4">
        <v>14</v>
      </c>
      <c r="C23" s="1" t="s">
        <v>23</v>
      </c>
      <c r="D23" s="26">
        <v>6577.22</v>
      </c>
    </row>
    <row r="24" spans="2:4" x14ac:dyDescent="0.25">
      <c r="B24" s="4">
        <v>15</v>
      </c>
      <c r="C24" s="1" t="s">
        <v>39</v>
      </c>
      <c r="D24" s="26">
        <v>1012.39</v>
      </c>
    </row>
    <row r="25" spans="2:4" x14ac:dyDescent="0.25">
      <c r="B25" s="5">
        <v>16</v>
      </c>
      <c r="C25" s="18" t="s">
        <v>14</v>
      </c>
      <c r="D25" s="27">
        <f>SUM(D10:D24)</f>
        <v>19266.759999999998</v>
      </c>
    </row>
    <row r="26" spans="2:4" ht="30" x14ac:dyDescent="0.25">
      <c r="B26" s="4">
        <v>17</v>
      </c>
      <c r="C26" s="7" t="s">
        <v>68</v>
      </c>
      <c r="D26" s="26">
        <v>25851.360000000001</v>
      </c>
    </row>
    <row r="27" spans="2:4" x14ac:dyDescent="0.25">
      <c r="B27" s="4">
        <v>18</v>
      </c>
      <c r="C27" s="7" t="s">
        <v>67</v>
      </c>
      <c r="D27" s="26">
        <v>925.74</v>
      </c>
    </row>
    <row r="28" spans="2:4" x14ac:dyDescent="0.25">
      <c r="B28" s="4">
        <v>19</v>
      </c>
      <c r="C28" s="23" t="s">
        <v>66</v>
      </c>
      <c r="D28" s="26">
        <v>27982.85</v>
      </c>
    </row>
    <row r="29" spans="2:4" ht="30" x14ac:dyDescent="0.25">
      <c r="B29" s="4">
        <v>20</v>
      </c>
      <c r="C29" s="9" t="s">
        <v>65</v>
      </c>
      <c r="D29" s="27">
        <f>SUM(D26:D28)</f>
        <v>54759.95</v>
      </c>
    </row>
    <row r="30" spans="2:4" ht="30" x14ac:dyDescent="0.25">
      <c r="B30" s="5">
        <v>21</v>
      </c>
      <c r="C30" s="20" t="s">
        <v>64</v>
      </c>
      <c r="D30" s="26">
        <f>D29-D25</f>
        <v>35493.19</v>
      </c>
    </row>
    <row r="31" spans="2:4" x14ac:dyDescent="0.25">
      <c r="B31" s="15"/>
      <c r="C31" s="15"/>
      <c r="D31" s="14"/>
    </row>
    <row r="32" spans="2:4" x14ac:dyDescent="0.25">
      <c r="B32" s="13"/>
      <c r="C32" s="21" t="s">
        <v>15</v>
      </c>
      <c r="D32" s="14"/>
    </row>
    <row r="33" spans="2:4" ht="18" customHeight="1" x14ac:dyDescent="0.25">
      <c r="B33" s="13"/>
      <c r="D33" s="14"/>
    </row>
    <row r="34" spans="2:4" ht="60" x14ac:dyDescent="0.25">
      <c r="B34" s="17">
        <v>22</v>
      </c>
      <c r="C34" s="10" t="s">
        <v>63</v>
      </c>
      <c r="D34" s="11">
        <v>2902.2</v>
      </c>
    </row>
    <row r="35" spans="2:4" ht="30" x14ac:dyDescent="0.25">
      <c r="B35" s="12">
        <v>23</v>
      </c>
      <c r="C35" s="7" t="s">
        <v>24</v>
      </c>
      <c r="D35" s="11">
        <f>D34-2378.83-78.79</f>
        <v>444.57999999999987</v>
      </c>
    </row>
    <row r="38" spans="2:4" x14ac:dyDescent="0.25">
      <c r="C38" t="s">
        <v>16</v>
      </c>
      <c r="D38" t="s">
        <v>17</v>
      </c>
    </row>
  </sheetData>
  <printOptions horizontalCentered="1"/>
  <pageMargins left="0" right="0" top="0" bottom="0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9"/>
  <sheetViews>
    <sheetView topLeftCell="A20" workbookViewId="0">
      <selection activeCell="D37" sqref="D37"/>
    </sheetView>
  </sheetViews>
  <sheetFormatPr defaultRowHeight="15" x14ac:dyDescent="0.25"/>
  <cols>
    <col min="1" max="1" width="3.42578125" customWidth="1"/>
    <col min="2" max="2" width="4.85546875" customWidth="1"/>
    <col min="3" max="3" width="65.28515625" customWidth="1"/>
    <col min="4" max="4" width="24.140625" customWidth="1"/>
  </cols>
  <sheetData>
    <row r="1" spans="2:4" x14ac:dyDescent="0.25">
      <c r="C1" s="22" t="s">
        <v>0</v>
      </c>
    </row>
    <row r="2" spans="2:4" x14ac:dyDescent="0.25">
      <c r="C2" s="22" t="s">
        <v>1</v>
      </c>
    </row>
    <row r="3" spans="2:4" x14ac:dyDescent="0.25">
      <c r="C3" s="6" t="s">
        <v>2</v>
      </c>
      <c r="D3" s="2" t="s">
        <v>18</v>
      </c>
    </row>
    <row r="4" spans="2:4" x14ac:dyDescent="0.25">
      <c r="C4" s="6"/>
      <c r="D4" s="2" t="s">
        <v>41</v>
      </c>
    </row>
    <row r="5" spans="2:4" x14ac:dyDescent="0.25">
      <c r="C5" s="6" t="s">
        <v>3</v>
      </c>
      <c r="D5" s="4" t="s">
        <v>62</v>
      </c>
    </row>
    <row r="6" spans="2:4" x14ac:dyDescent="0.25">
      <c r="C6" s="6" t="s">
        <v>4</v>
      </c>
      <c r="D6" s="4" t="s">
        <v>5</v>
      </c>
    </row>
    <row r="8" spans="2:4" ht="26.25" customHeight="1" x14ac:dyDescent="0.25">
      <c r="B8" s="5" t="s">
        <v>6</v>
      </c>
      <c r="C8" s="12" t="s">
        <v>7</v>
      </c>
      <c r="D8" s="4" t="s">
        <v>8</v>
      </c>
    </row>
    <row r="9" spans="2:4" x14ac:dyDescent="0.25">
      <c r="B9" s="4"/>
      <c r="C9" s="8" t="s">
        <v>9</v>
      </c>
      <c r="D9" s="1"/>
    </row>
    <row r="10" spans="2:4" x14ac:dyDescent="0.25">
      <c r="B10" s="4">
        <v>1</v>
      </c>
      <c r="C10" s="1" t="s">
        <v>10</v>
      </c>
      <c r="D10" s="26">
        <v>5785.33</v>
      </c>
    </row>
    <row r="11" spans="2:4" x14ac:dyDescent="0.25">
      <c r="B11" s="4">
        <v>2</v>
      </c>
      <c r="C11" s="1" t="s">
        <v>26</v>
      </c>
      <c r="D11" s="26">
        <v>19497.11</v>
      </c>
    </row>
    <row r="12" spans="2:4" x14ac:dyDescent="0.25">
      <c r="B12" s="4">
        <v>3</v>
      </c>
      <c r="C12" s="1" t="s">
        <v>27</v>
      </c>
      <c r="D12" s="26">
        <v>69218.47</v>
      </c>
    </row>
    <row r="13" spans="2:4" x14ac:dyDescent="0.25">
      <c r="B13" s="4">
        <v>4</v>
      </c>
      <c r="C13" s="1" t="s">
        <v>28</v>
      </c>
      <c r="D13" s="26">
        <v>53308.43</v>
      </c>
    </row>
    <row r="14" spans="2:4" x14ac:dyDescent="0.25">
      <c r="B14" s="4">
        <v>5</v>
      </c>
      <c r="C14" s="1" t="s">
        <v>29</v>
      </c>
      <c r="D14" s="26">
        <v>2224.1999999999998</v>
      </c>
    </row>
    <row r="15" spans="2:4" x14ac:dyDescent="0.25">
      <c r="B15" s="4">
        <v>6</v>
      </c>
      <c r="C15" s="1" t="s">
        <v>30</v>
      </c>
      <c r="D15" s="26">
        <f>12522.15+2488.32</f>
        <v>15010.47</v>
      </c>
    </row>
    <row r="16" spans="2:4" x14ac:dyDescent="0.25">
      <c r="B16" s="4">
        <v>7</v>
      </c>
      <c r="C16" s="1" t="s">
        <v>11</v>
      </c>
      <c r="D16" s="26"/>
    </row>
    <row r="17" spans="2:4" x14ac:dyDescent="0.25">
      <c r="B17" s="4">
        <v>8</v>
      </c>
      <c r="C17" s="1" t="s">
        <v>12</v>
      </c>
      <c r="D17" s="26">
        <v>1763.09</v>
      </c>
    </row>
    <row r="18" spans="2:4" x14ac:dyDescent="0.25">
      <c r="B18" s="4">
        <v>9</v>
      </c>
      <c r="C18" s="1" t="s">
        <v>13</v>
      </c>
      <c r="D18" s="26"/>
    </row>
    <row r="19" spans="2:4" x14ac:dyDescent="0.25">
      <c r="B19" s="4">
        <v>10</v>
      </c>
      <c r="C19" s="1" t="s">
        <v>31</v>
      </c>
      <c r="D19" s="26">
        <v>21563.45</v>
      </c>
    </row>
    <row r="20" spans="2:4" x14ac:dyDescent="0.25">
      <c r="B20" s="4">
        <v>11</v>
      </c>
      <c r="C20" s="1" t="s">
        <v>32</v>
      </c>
      <c r="D20" s="26">
        <v>2292.2399999999998</v>
      </c>
    </row>
    <row r="21" spans="2:4" x14ac:dyDescent="0.25">
      <c r="B21" s="4">
        <v>12</v>
      </c>
      <c r="C21" s="1" t="s">
        <v>21</v>
      </c>
      <c r="D21" s="26"/>
    </row>
    <row r="22" spans="2:4" x14ac:dyDescent="0.25">
      <c r="B22" s="4">
        <v>13</v>
      </c>
      <c r="C22" s="1" t="s">
        <v>22</v>
      </c>
      <c r="D22" s="26">
        <v>19380.8</v>
      </c>
    </row>
    <row r="23" spans="2:4" x14ac:dyDescent="0.25">
      <c r="B23" s="4">
        <v>14</v>
      </c>
      <c r="C23" s="1" t="s">
        <v>23</v>
      </c>
      <c r="D23" s="26">
        <v>33453.18</v>
      </c>
    </row>
    <row r="24" spans="2:4" x14ac:dyDescent="0.25">
      <c r="B24" s="4">
        <v>15</v>
      </c>
      <c r="C24" s="1" t="s">
        <v>39</v>
      </c>
      <c r="D24" s="26">
        <v>5767.59</v>
      </c>
    </row>
    <row r="25" spans="2:4" x14ac:dyDescent="0.25">
      <c r="B25" s="5">
        <v>16</v>
      </c>
      <c r="C25" s="18" t="s">
        <v>14</v>
      </c>
      <c r="D25" s="27">
        <f>SUM(D10:D24)</f>
        <v>249264.36</v>
      </c>
    </row>
    <row r="26" spans="2:4" ht="30" x14ac:dyDescent="0.25">
      <c r="B26" s="4">
        <v>17</v>
      </c>
      <c r="C26" s="7" t="s">
        <v>68</v>
      </c>
      <c r="D26" s="26">
        <v>135506.4</v>
      </c>
    </row>
    <row r="27" spans="2:4" x14ac:dyDescent="0.25">
      <c r="B27" s="4"/>
      <c r="C27" s="7" t="s">
        <v>69</v>
      </c>
      <c r="D27" s="26">
        <v>5654.4</v>
      </c>
    </row>
    <row r="28" spans="2:4" x14ac:dyDescent="0.25">
      <c r="B28" s="4">
        <v>18</v>
      </c>
      <c r="C28" s="7" t="s">
        <v>67</v>
      </c>
      <c r="D28" s="26">
        <v>2145.64</v>
      </c>
    </row>
    <row r="29" spans="2:4" x14ac:dyDescent="0.25">
      <c r="B29" s="4">
        <v>19</v>
      </c>
      <c r="C29" s="23" t="s">
        <v>66</v>
      </c>
      <c r="D29" s="26">
        <v>-277678.13</v>
      </c>
    </row>
    <row r="30" spans="2:4" ht="30" x14ac:dyDescent="0.25">
      <c r="B30" s="4">
        <v>20</v>
      </c>
      <c r="C30" s="9" t="s">
        <v>65</v>
      </c>
      <c r="D30" s="27">
        <f>SUM(D26:D29)</f>
        <v>-134371.69</v>
      </c>
    </row>
    <row r="31" spans="2:4" ht="30" x14ac:dyDescent="0.25">
      <c r="B31" s="5">
        <v>21</v>
      </c>
      <c r="C31" s="20" t="s">
        <v>64</v>
      </c>
      <c r="D31" s="26">
        <f>D30-D25</f>
        <v>-383636.05</v>
      </c>
    </row>
    <row r="32" spans="2:4" x14ac:dyDescent="0.25">
      <c r="B32" s="15"/>
      <c r="C32" s="15"/>
      <c r="D32" s="14"/>
    </row>
    <row r="33" spans="2:4" x14ac:dyDescent="0.25">
      <c r="B33" s="13"/>
      <c r="C33" s="21" t="s">
        <v>15</v>
      </c>
      <c r="D33" s="14"/>
    </row>
    <row r="34" spans="2:4" x14ac:dyDescent="0.25">
      <c r="B34" s="13"/>
      <c r="D34" s="14"/>
    </row>
    <row r="35" spans="2:4" ht="29.25" customHeight="1" x14ac:dyDescent="0.25">
      <c r="B35" s="17">
        <v>22</v>
      </c>
      <c r="C35" s="10" t="s">
        <v>63</v>
      </c>
      <c r="D35" s="11">
        <v>140149.17000000001</v>
      </c>
    </row>
    <row r="36" spans="2:4" ht="30" x14ac:dyDescent="0.25">
      <c r="B36" s="12">
        <v>23</v>
      </c>
      <c r="C36" s="7" t="s">
        <v>24</v>
      </c>
      <c r="D36" s="11">
        <f>D35-58417.99-350.48</f>
        <v>81380.700000000026</v>
      </c>
    </row>
    <row r="39" spans="2:4" x14ac:dyDescent="0.25">
      <c r="C39" t="s">
        <v>16</v>
      </c>
      <c r="D39" t="s">
        <v>17</v>
      </c>
    </row>
  </sheetData>
  <printOptions horizontalCentered="1"/>
  <pageMargins left="0" right="0" top="0" bottom="0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8"/>
  <sheetViews>
    <sheetView topLeftCell="A19" workbookViewId="0">
      <selection activeCell="D36" sqref="D36"/>
    </sheetView>
  </sheetViews>
  <sheetFormatPr defaultRowHeight="15" x14ac:dyDescent="0.25"/>
  <cols>
    <col min="1" max="1" width="2.42578125" customWidth="1"/>
    <col min="2" max="2" width="5.140625" customWidth="1"/>
    <col min="3" max="3" width="65.140625" customWidth="1"/>
    <col min="4" max="4" width="25.42578125" customWidth="1"/>
  </cols>
  <sheetData>
    <row r="1" spans="2:4" x14ac:dyDescent="0.25">
      <c r="C1" s="22" t="s">
        <v>0</v>
      </c>
    </row>
    <row r="2" spans="2:4" x14ac:dyDescent="0.25">
      <c r="C2" s="22" t="s">
        <v>1</v>
      </c>
    </row>
    <row r="3" spans="2:4" x14ac:dyDescent="0.25">
      <c r="C3" s="6" t="s">
        <v>2</v>
      </c>
      <c r="D3" s="2" t="s">
        <v>18</v>
      </c>
    </row>
    <row r="4" spans="2:4" x14ac:dyDescent="0.25">
      <c r="C4" s="6"/>
      <c r="D4" s="2" t="s">
        <v>42</v>
      </c>
    </row>
    <row r="5" spans="2:4" x14ac:dyDescent="0.25">
      <c r="C5" s="6" t="s">
        <v>3</v>
      </c>
      <c r="D5" s="4" t="s">
        <v>62</v>
      </c>
    </row>
    <row r="6" spans="2:4" x14ac:dyDescent="0.25">
      <c r="C6" s="6" t="s">
        <v>4</v>
      </c>
      <c r="D6" s="4" t="s">
        <v>5</v>
      </c>
    </row>
    <row r="8" spans="2:4" ht="26.25" customHeight="1" x14ac:dyDescent="0.25">
      <c r="B8" s="5" t="s">
        <v>6</v>
      </c>
      <c r="C8" s="12" t="s">
        <v>7</v>
      </c>
      <c r="D8" s="4" t="s">
        <v>8</v>
      </c>
    </row>
    <row r="9" spans="2:4" x14ac:dyDescent="0.25">
      <c r="B9" s="4"/>
      <c r="C9" s="8" t="s">
        <v>9</v>
      </c>
      <c r="D9" s="25"/>
    </row>
    <row r="10" spans="2:4" x14ac:dyDescent="0.25">
      <c r="B10" s="4">
        <v>1</v>
      </c>
      <c r="C10" s="1" t="s">
        <v>10</v>
      </c>
      <c r="D10" s="26"/>
    </row>
    <row r="11" spans="2:4" x14ac:dyDescent="0.25">
      <c r="B11" s="4">
        <v>2</v>
      </c>
      <c r="C11" s="1" t="s">
        <v>26</v>
      </c>
      <c r="D11" s="26">
        <v>354.84</v>
      </c>
    </row>
    <row r="12" spans="2:4" x14ac:dyDescent="0.25">
      <c r="B12" s="4">
        <v>3</v>
      </c>
      <c r="C12" s="1" t="s">
        <v>27</v>
      </c>
      <c r="D12" s="26">
        <v>175.66</v>
      </c>
    </row>
    <row r="13" spans="2:4" x14ac:dyDescent="0.25">
      <c r="B13" s="4">
        <v>4</v>
      </c>
      <c r="C13" s="1" t="s">
        <v>28</v>
      </c>
      <c r="D13" s="26">
        <v>380.39</v>
      </c>
    </row>
    <row r="14" spans="2:4" x14ac:dyDescent="0.25">
      <c r="B14" s="4">
        <v>5</v>
      </c>
      <c r="C14" s="1" t="s">
        <v>29</v>
      </c>
      <c r="D14" s="26"/>
    </row>
    <row r="15" spans="2:4" x14ac:dyDescent="0.25">
      <c r="B15" s="4">
        <v>6</v>
      </c>
      <c r="C15" s="1" t="s">
        <v>30</v>
      </c>
      <c r="D15" s="26"/>
    </row>
    <row r="16" spans="2:4" x14ac:dyDescent="0.25">
      <c r="B16" s="4">
        <v>7</v>
      </c>
      <c r="C16" s="1" t="s">
        <v>11</v>
      </c>
      <c r="D16" s="26"/>
    </row>
    <row r="17" spans="2:4" x14ac:dyDescent="0.25">
      <c r="B17" s="4">
        <v>8</v>
      </c>
      <c r="C17" s="1" t="s">
        <v>12</v>
      </c>
      <c r="D17" s="26"/>
    </row>
    <row r="18" spans="2:4" x14ac:dyDescent="0.25">
      <c r="B18" s="4">
        <v>9</v>
      </c>
      <c r="C18" s="1" t="s">
        <v>13</v>
      </c>
      <c r="D18" s="26"/>
    </row>
    <row r="19" spans="2:4" x14ac:dyDescent="0.25">
      <c r="B19" s="4">
        <v>10</v>
      </c>
      <c r="C19" s="1" t="s">
        <v>31</v>
      </c>
      <c r="D19" s="26">
        <v>647.45000000000005</v>
      </c>
    </row>
    <row r="20" spans="2:4" x14ac:dyDescent="0.25">
      <c r="B20" s="4">
        <v>11</v>
      </c>
      <c r="C20" s="1" t="s">
        <v>32</v>
      </c>
      <c r="D20" s="26">
        <v>0</v>
      </c>
    </row>
    <row r="21" spans="2:4" x14ac:dyDescent="0.25">
      <c r="B21" s="4">
        <v>12</v>
      </c>
      <c r="C21" s="1" t="s">
        <v>21</v>
      </c>
      <c r="D21" s="26"/>
    </row>
    <row r="22" spans="2:4" x14ac:dyDescent="0.25">
      <c r="B22" s="4">
        <v>13</v>
      </c>
      <c r="C22" s="1" t="s">
        <v>22</v>
      </c>
      <c r="D22" s="26">
        <v>51.48</v>
      </c>
    </row>
    <row r="23" spans="2:4" x14ac:dyDescent="0.25">
      <c r="B23" s="4">
        <v>14</v>
      </c>
      <c r="C23" s="1" t="s">
        <v>23</v>
      </c>
      <c r="D23" s="26">
        <v>3829.72</v>
      </c>
    </row>
    <row r="24" spans="2:4" x14ac:dyDescent="0.25">
      <c r="B24" s="4">
        <v>15</v>
      </c>
      <c r="C24" s="1" t="s">
        <v>39</v>
      </c>
      <c r="D24" s="26">
        <v>700.7</v>
      </c>
    </row>
    <row r="25" spans="2:4" x14ac:dyDescent="0.25">
      <c r="B25" s="5">
        <v>16</v>
      </c>
      <c r="C25" s="18" t="s">
        <v>14</v>
      </c>
      <c r="D25" s="27">
        <f>SUM(D10:D24)</f>
        <v>6140.24</v>
      </c>
    </row>
    <row r="26" spans="2:4" ht="30" x14ac:dyDescent="0.25">
      <c r="B26" s="4">
        <v>17</v>
      </c>
      <c r="C26" s="7" t="s">
        <v>68</v>
      </c>
      <c r="D26" s="26">
        <v>15052.44</v>
      </c>
    </row>
    <row r="27" spans="2:4" x14ac:dyDescent="0.25">
      <c r="B27" s="4">
        <v>18</v>
      </c>
      <c r="C27" s="7" t="s">
        <v>67</v>
      </c>
      <c r="D27" s="26"/>
    </row>
    <row r="28" spans="2:4" x14ac:dyDescent="0.25">
      <c r="B28" s="4">
        <v>19</v>
      </c>
      <c r="C28" s="23" t="s">
        <v>66</v>
      </c>
      <c r="D28" s="26">
        <v>15477.65</v>
      </c>
    </row>
    <row r="29" spans="2:4" ht="30" x14ac:dyDescent="0.25">
      <c r="B29" s="4">
        <v>20</v>
      </c>
      <c r="C29" s="9" t="s">
        <v>65</v>
      </c>
      <c r="D29" s="27">
        <f>SUM(D26:D28)</f>
        <v>30530.09</v>
      </c>
    </row>
    <row r="30" spans="2:4" ht="30" x14ac:dyDescent="0.25">
      <c r="B30" s="5">
        <v>21</v>
      </c>
      <c r="C30" s="20" t="s">
        <v>64</v>
      </c>
      <c r="D30" s="26">
        <f>D29-D25</f>
        <v>24389.85</v>
      </c>
    </row>
    <row r="31" spans="2:4" x14ac:dyDescent="0.25">
      <c r="B31" s="15"/>
      <c r="C31" s="15"/>
      <c r="D31" s="14"/>
    </row>
    <row r="32" spans="2:4" x14ac:dyDescent="0.25">
      <c r="B32" s="13"/>
      <c r="C32" s="21" t="s">
        <v>15</v>
      </c>
      <c r="D32" s="14"/>
    </row>
    <row r="33" spans="2:4" ht="17.25" customHeight="1" x14ac:dyDescent="0.25">
      <c r="B33" s="13"/>
      <c r="D33" s="14"/>
    </row>
    <row r="34" spans="2:4" ht="60" x14ac:dyDescent="0.25">
      <c r="B34" s="17">
        <v>22</v>
      </c>
      <c r="C34" s="10" t="s">
        <v>63</v>
      </c>
      <c r="D34" s="11">
        <v>19295.53</v>
      </c>
    </row>
    <row r="35" spans="2:4" ht="30" x14ac:dyDescent="0.25">
      <c r="B35" s="12">
        <v>23</v>
      </c>
      <c r="C35" s="7" t="s">
        <v>24</v>
      </c>
      <c r="D35" s="11">
        <f>D34-1661.74</f>
        <v>17633.789999999997</v>
      </c>
    </row>
    <row r="36" spans="2:4" x14ac:dyDescent="0.25">
      <c r="D36" s="24"/>
    </row>
    <row r="38" spans="2:4" x14ac:dyDescent="0.25">
      <c r="C38" t="s">
        <v>16</v>
      </c>
      <c r="D38" t="s">
        <v>17</v>
      </c>
    </row>
  </sheetData>
  <printOptions horizontalCentere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30</vt:i4>
      </vt:variant>
    </vt:vector>
  </HeadingPairs>
  <TitlesOfParts>
    <vt:vector size="30" baseType="lpstr">
      <vt:lpstr>береговая 3</vt:lpstr>
      <vt:lpstr>Богородская 25 а</vt:lpstr>
      <vt:lpstr>Богородская 50 а</vt:lpstr>
      <vt:lpstr>Богородская 50 б</vt:lpstr>
      <vt:lpstr>Богородская 50в</vt:lpstr>
      <vt:lpstr>Богородская 50 г</vt:lpstr>
      <vt:lpstr>Вятская 9</vt:lpstr>
      <vt:lpstr>Вятская 9 а</vt:lpstr>
      <vt:lpstr>Вятская 11</vt:lpstr>
      <vt:lpstr>Вятская 15</vt:lpstr>
      <vt:lpstr>Вятская д 18.1</vt:lpstr>
      <vt:lpstr>Вятская 18.2</vt:lpstr>
      <vt:lpstr>Вятская 19</vt:lpstr>
      <vt:lpstr>Глинки 13</vt:lpstr>
      <vt:lpstr>Молодёжная 1</vt:lpstr>
      <vt:lpstr>Молодёжная 2</vt:lpstr>
      <vt:lpstr>Молодёжная 5</vt:lpstr>
      <vt:lpstr>Молодёжная 7</vt:lpstr>
      <vt:lpstr>молодёжная 9</vt:lpstr>
      <vt:lpstr>Озёрная 12</vt:lpstr>
      <vt:lpstr>Озёрная 12 а</vt:lpstr>
      <vt:lpstr>Проезжая 1</vt:lpstr>
      <vt:lpstr>Проезжая 3</vt:lpstr>
      <vt:lpstr>Проезжая  38</vt:lpstr>
      <vt:lpstr>Проезжая 40 а</vt:lpstr>
      <vt:lpstr>Проезжая 40 б</vt:lpstr>
      <vt:lpstr>Седова 6</vt:lpstr>
      <vt:lpstr>Чайковского 7</vt:lpstr>
      <vt:lpstr>школь 2 а</vt:lpstr>
      <vt:lpstr>Школьная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2015-04-03T06:48:06Z</dcterms:modified>
</cp:coreProperties>
</file>